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atale\Desktop\Nuova cartella\"/>
    </mc:Choice>
  </mc:AlternateContent>
  <bookViews>
    <workbookView xWindow="0" yWindow="0" windowWidth="19200" windowHeight="10995"/>
  </bookViews>
  <sheets>
    <sheet name="Affidamenti" sheetId="1" r:id="rId1"/>
  </sheets>
  <externalReferences>
    <externalReference r:id="rId2"/>
  </externalReferences>
  <definedNames>
    <definedName name="_xlnm._FilterDatabase" localSheetId="0" hidden="1">Affidamenti!$A$3:$V$32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1" l="1"/>
  <c r="S24" i="1"/>
  <c r="S21" i="1"/>
  <c r="T19" i="1"/>
  <c r="S18" i="1"/>
  <c r="T17" i="1"/>
  <c r="T16" i="1"/>
  <c r="T15" i="1"/>
  <c r="T13" i="1"/>
  <c r="T12" i="1"/>
  <c r="T11" i="1"/>
  <c r="T10" i="1"/>
  <c r="T39" i="1" s="1"/>
  <c r="T9" i="1"/>
  <c r="T8" i="1"/>
  <c r="T7" i="1"/>
  <c r="S5" i="1"/>
  <c r="Q27" i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20" i="1" s="1"/>
  <c r="A21" i="1" s="1"/>
  <c r="A19" i="1" s="1"/>
  <c r="A22" i="1" s="1"/>
  <c r="A23" i="1" s="1"/>
  <c r="A24" i="1" l="1"/>
  <c r="A25" i="1" s="1"/>
  <c r="A26" i="1" s="1"/>
  <c r="A27" i="1" s="1"/>
  <c r="A28" i="1" s="1"/>
</calcChain>
</file>

<file path=xl/comments1.xml><?xml version="1.0" encoding="utf-8"?>
<comments xmlns="http://schemas.openxmlformats.org/spreadsheetml/2006/main">
  <authors>
    <author>Antonio Baldazzi</author>
  </authors>
  <commentList>
    <comment ref="F4" authorId="0" shapeId="0">
      <text>
        <r>
          <rPr>
            <b/>
            <sz val="9"/>
            <color indexed="81"/>
            <rFont val="Tahoma"/>
            <family val="2"/>
          </rPr>
          <t xml:space="preserve">Antonio Baldazzi:
</t>
        </r>
        <r>
          <rPr>
            <sz val="9"/>
            <color indexed="81"/>
            <rFont val="Tahoma"/>
            <family val="2"/>
          </rPr>
          <t xml:space="preserve">
LEGENDA:
C.F. = Cottimo fiduciario
A.D. = Affidamento diretto</t>
        </r>
      </text>
    </comment>
  </commentList>
</comments>
</file>

<file path=xl/sharedStrings.xml><?xml version="1.0" encoding="utf-8"?>
<sst xmlns="http://schemas.openxmlformats.org/spreadsheetml/2006/main" count="246" uniqueCount="116">
  <si>
    <t>150 gg.</t>
  </si>
  <si>
    <t>FRF PLG 69T29 A565F  02459270407</t>
  </si>
  <si>
    <t xml:space="preserve">Geom. Farfaneti Pierluigi </t>
  </si>
  <si>
    <t>articolo 125, comma 11, ultimo periodo, del decreto legislativo n. 163/2006</t>
  </si>
  <si>
    <t>A.D.</t>
  </si>
  <si>
    <t>Incarico professionale</t>
  </si>
  <si>
    <t>Redazione pratiche catastali per impianti appartenenti al SII - serbatoi  in   Comune di Verghereto  e Bagno di Romagna</t>
  </si>
  <si>
    <t>Tecnico</t>
  </si>
  <si>
    <t>70/2016</t>
  </si>
  <si>
    <t>90 gg.</t>
  </si>
  <si>
    <t>0926450404</t>
  </si>
  <si>
    <t>Geom. Bertaccini Valerio</t>
  </si>
  <si>
    <t>Redazione pratiche catastali per impianti appartenenti al SII - serbatoi di Campantolino e Riofreddo  Comune di Verghereto -</t>
  </si>
  <si>
    <t>15/2016</t>
  </si>
  <si>
    <t>365 gg.</t>
  </si>
  <si>
    <t>03268570409</t>
  </si>
  <si>
    <t>Ing. Succi Andrea</t>
  </si>
  <si>
    <t>Ing. Corbara Christian</t>
  </si>
  <si>
    <t>Ing. Zamagni Christian</t>
  </si>
  <si>
    <t>articolo 125, comma 4, del Decreto legislativo n. 163/2006</t>
  </si>
  <si>
    <t>C.F.</t>
  </si>
  <si>
    <t>Verifica urbanistica e redazione pratiche edilizie in sanatoria di manufatti e corpi tecnici ubicati nell'area del depuratore Bastia, Comune di Savignano</t>
  </si>
  <si>
    <t>294/2015</t>
  </si>
  <si>
    <t>189 gg.</t>
  </si>
  <si>
    <t>03249890405</t>
  </si>
  <si>
    <t>Geom. Bandini Giacomo</t>
  </si>
  <si>
    <t>Redazione pratiche catastali per impianti appartenenti al SII</t>
  </si>
  <si>
    <t>295/2015</t>
  </si>
  <si>
    <t>23 gg.</t>
  </si>
  <si>
    <t>02592820407</t>
  </si>
  <si>
    <t>P.I. Zani Filippo</t>
  </si>
  <si>
    <t>Redazione pratica tecnica-amministrativa per regolarizzazione conformità impianto elettrico sede  Unica Reti</t>
  </si>
  <si>
    <t>03973540408</t>
  </si>
  <si>
    <t>03418360404</t>
  </si>
  <si>
    <t>Geom. Valentini Luca</t>
  </si>
  <si>
    <t>Geom. Lapenna Claudia</t>
  </si>
  <si>
    <t>03818230405</t>
  </si>
  <si>
    <t>Geom. Turroni Riccardo</t>
  </si>
  <si>
    <t>02155180405</t>
  </si>
  <si>
    <t>Geom. Boselli Riccardo</t>
  </si>
  <si>
    <t>Geom. Gasperoni Giuliano</t>
  </si>
  <si>
    <t>Redazione pratica edilizia ed aggiornamento catastale per proservizio nell'area del depuratore Bastia</t>
  </si>
  <si>
    <t>02420210409</t>
  </si>
  <si>
    <t>Ing. Ceredi Marco</t>
  </si>
  <si>
    <t>Ing. Collinelli Angelo</t>
  </si>
  <si>
    <t>Ing. Brandolini Piero</t>
  </si>
  <si>
    <t>Collaudo tecnico amministrativo impianto di sollevamento S3, sito in Comune di S. Mauro Pascoli</t>
  </si>
  <si>
    <t>Redazione pratica tecnico-amministrativa per regolarizzazione conformità impianto elettrico spogliatoi</t>
  </si>
  <si>
    <t>15 gg.</t>
  </si>
  <si>
    <t>02655960405</t>
  </si>
  <si>
    <t>Tafur Guevara Jorge Luis</t>
  </si>
  <si>
    <t>Ordinaria Manutenzione lavori edili</t>
  </si>
  <si>
    <t>Lavori di manutenzioarte ordinaria per tinteggiatura interna e sistemazione pavimentazione ad una porzione di fabbricato adibito a magazzino</t>
  </si>
  <si>
    <t>00390510402</t>
  </si>
  <si>
    <t>Ing. Silvagni Orfeo</t>
  </si>
  <si>
    <t>Redazione pratica edilizia ed aggiornamento catastale di un manufatto adibito a sollevamento fogna nera denominato S3, Comune di S. Mauro P.</t>
  </si>
  <si>
    <t>7 gg.</t>
  </si>
  <si>
    <t>articolo 125, comma 8, ultimo periodo, del decreto legislativo n. 163/2006</t>
  </si>
  <si>
    <t xml:space="preserve">Lavori di manutenzioarte ordinaria per esecuzione di soletta e ripristino parte di parete interna </t>
  </si>
  <si>
    <t>3 gg.</t>
  </si>
  <si>
    <t>02481550404</t>
  </si>
  <si>
    <t>F.lli Vitali S.r.l.</t>
  </si>
  <si>
    <t>F.lli Giorgi S..r.l.</t>
  </si>
  <si>
    <t>Lattoneria F.lli Vitali S.r.l.</t>
  </si>
  <si>
    <t>Fornitura e posa di gocciolatoio al cornicione della palazzina spogliatoio P.M. e magazzino A.A. e pulizia grondaie della tettoia parcheggio</t>
  </si>
  <si>
    <t>180 gg.</t>
  </si>
  <si>
    <t>03842950408</t>
  </si>
  <si>
    <t>Stilfaber S.r.l.</t>
  </si>
  <si>
    <t>Magazzini Branducci</t>
  </si>
  <si>
    <t>Briganti S..r.l.</t>
  </si>
  <si>
    <t xml:space="preserve">Lavori edili </t>
  </si>
  <si>
    <t>Fornitura e installazione proservizio per deposito attrezzi</t>
  </si>
  <si>
    <t>5 gg.</t>
  </si>
  <si>
    <t>02604220406</t>
  </si>
  <si>
    <t>Infotek S.r.l.</t>
  </si>
  <si>
    <t>Elettronics Adriatica S.n.c.</t>
  </si>
  <si>
    <t xml:space="preserve">Farnedi ICT S.r.l. </t>
  </si>
  <si>
    <t xml:space="preserve">Infotek S.r.l.  </t>
  </si>
  <si>
    <t>Hardware e software</t>
  </si>
  <si>
    <t>Fornitura, installazione e configurazione di server e workstation</t>
  </si>
  <si>
    <t>Saldo</t>
  </si>
  <si>
    <t>Acconto</t>
  </si>
  <si>
    <t>Professionisti</t>
  </si>
  <si>
    <t>Ditte</t>
  </si>
  <si>
    <t>IMPORTO SOMME LIQUIDATE</t>
  </si>
  <si>
    <t>DURATA LAVORI</t>
  </si>
  <si>
    <t>IMPORTO AGGIUDICAZ.</t>
  </si>
  <si>
    <t>DATA AFFIDAM.</t>
  </si>
  <si>
    <t>DATI  FISCALI                   (C.F.  - P. IVA)</t>
  </si>
  <si>
    <t>C.V. professionista</t>
  </si>
  <si>
    <t>AGGIUDICATARIO</t>
  </si>
  <si>
    <t>ELENCO DITTE OPERATORI  INVITATI</t>
  </si>
  <si>
    <t>NORMA DI RIFERIMENTO</t>
  </si>
  <si>
    <t>PROCEDURA DI SCELTA DEL CONTRAENTE</t>
  </si>
  <si>
    <t>NATURA</t>
  </si>
  <si>
    <t>OGGETTO DEL BANDO</t>
  </si>
  <si>
    <t>SETTORE</t>
  </si>
  <si>
    <t>N.     PROTOCOLLO</t>
  </si>
  <si>
    <t>PROGR.</t>
  </si>
  <si>
    <t>C.V.</t>
  </si>
  <si>
    <t>146/2016</t>
  </si>
  <si>
    <t>Verifica urbanistica, rilievi e redazione dello stato di fatto, di tutti i manufatti componenti l'impianto di depurazione sito in Via Canale Bonificazione, Comune di Cesenatico per sanatorie e regolare esecuzione di tutto il sito.</t>
  </si>
  <si>
    <t>Verifica urbanistica, rilievi e redazione dello stato di fatto, di tutti i manufatti componenti l'impianto di depurazione sito in Via Correcchio, Comune di Forlì per sanatorie e regolare esecuzione di tutto il sito.</t>
  </si>
  <si>
    <t xml:space="preserve">CRB CRS 69P28 C573X    02633020405  </t>
  </si>
  <si>
    <t>147/2016</t>
  </si>
  <si>
    <t>184/2016</t>
  </si>
  <si>
    <t>Redazione pratiche catastali per impianti appartenenti al SII identificati in serbatoio idrico Loc. Mortano Comune di S. Sofia e serbatoio idrico P. Fantella Comune di Premilcuore -</t>
  </si>
  <si>
    <t>Geom. Gemmi Paola</t>
  </si>
  <si>
    <t>GMM PLA 65L56 D704H    01082740406</t>
  </si>
  <si>
    <t>120 gg.</t>
  </si>
  <si>
    <t>Amministrativo</t>
  </si>
  <si>
    <t>Revisione regolamento interno per l'affidamento di lavori, servizi e forniture, nei settori ordinari, di importo inferiore alle soglie di cui all'art. 35 D.LGS. 18 Aprile 2016 N. 50</t>
  </si>
  <si>
    <t>Incarino legale/amministrativo</t>
  </si>
  <si>
    <t>Mediaconsult Srl</t>
  </si>
  <si>
    <t>Studio Legale Lombardi-Penserino</t>
  </si>
  <si>
    <t>30 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</si>
</sst>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86">
    <xf numFmtId="0" fontId="0" fillId="0" borderId="0" xfId="0"/>
    <xf numFmtId="43" fontId="0" fillId="0" borderId="0" xfId="1" applyFont="1"/>
    <xf numFmtId="43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43" fontId="0" fillId="2" borderId="1" xfId="1" applyFont="1" applyFill="1" applyBorder="1"/>
    <xf numFmtId="43" fontId="0" fillId="0" borderId="0" xfId="1" applyFont="1" applyBorder="1" applyAlignment="1">
      <alignment horizontal="right" vertical="center"/>
    </xf>
    <xf numFmtId="43" fontId="0" fillId="0" borderId="0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/>
    </xf>
    <xf numFmtId="0" fontId="0" fillId="0" borderId="0" xfId="0" applyAlignment="1"/>
    <xf numFmtId="43" fontId="3" fillId="0" borderId="2" xfId="1" applyFont="1" applyBorder="1" applyAlignment="1">
      <alignment horizontal="right" vertical="center" wrapText="1"/>
    </xf>
    <xf numFmtId="43" fontId="3" fillId="0" borderId="3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4" fontId="3" fillId="0" borderId="4" xfId="2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49" fontId="3" fillId="0" borderId="4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3" fontId="3" fillId="0" borderId="7" xfId="1" applyFont="1" applyBorder="1" applyAlignment="1">
      <alignment horizontal="right" vertical="center" wrapText="1"/>
    </xf>
    <xf numFmtId="43" fontId="3" fillId="0" borderId="8" xfId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4" fontId="3" fillId="0" borderId="9" xfId="2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49" fontId="3" fillId="0" borderId="9" xfId="0" applyNumberFormat="1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4" fontId="3" fillId="0" borderId="7" xfId="2" applyFont="1" applyBorder="1" applyAlignment="1">
      <alignment horizontal="right" vertical="center" wrapText="1"/>
    </xf>
    <xf numFmtId="44" fontId="3" fillId="0" borderId="8" xfId="2" applyFont="1" applyBorder="1" applyAlignment="1">
      <alignment horizontal="center" vertical="center" wrapText="1"/>
    </xf>
    <xf numFmtId="14" fontId="3" fillId="0" borderId="12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4" fontId="3" fillId="0" borderId="9" xfId="0" applyNumberFormat="1" applyFont="1" applyBorder="1" applyAlignment="1">
      <alignment horizontal="center" vertical="center" wrapText="1"/>
    </xf>
    <xf numFmtId="44" fontId="0" fillId="0" borderId="0" xfId="0" applyNumberFormat="1"/>
    <xf numFmtId="0" fontId="3" fillId="0" borderId="0" xfId="0" applyFont="1"/>
    <xf numFmtId="44" fontId="3" fillId="0" borderId="0" xfId="0" applyNumberFormat="1" applyFont="1"/>
    <xf numFmtId="0" fontId="3" fillId="0" borderId="9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4" fontId="3" fillId="0" borderId="15" xfId="2" applyFont="1" applyBorder="1" applyAlignment="1">
      <alignment vertical="center" wrapText="1"/>
    </xf>
    <xf numFmtId="14" fontId="3" fillId="0" borderId="15" xfId="0" applyNumberFormat="1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3" fontId="0" fillId="0" borderId="19" xfId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7" fillId="0" borderId="9" xfId="3" applyBorder="1" applyAlignment="1">
      <alignment horizontal="center" vertical="center" wrapText="1"/>
    </xf>
    <xf numFmtId="0" fontId="7" fillId="0" borderId="13" xfId="3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textRotation="90" wrapText="1"/>
    </xf>
    <xf numFmtId="0" fontId="0" fillId="0" borderId="19" xfId="0" applyBorder="1" applyAlignment="1">
      <alignment textRotation="90"/>
    </xf>
    <xf numFmtId="0" fontId="0" fillId="0" borderId="29" xfId="0" applyBorder="1" applyAlignment="1"/>
    <xf numFmtId="0" fontId="0" fillId="0" borderId="28" xfId="0" applyBorder="1" applyAlignment="1"/>
    <xf numFmtId="0" fontId="0" fillId="0" borderId="27" xfId="0" applyBorder="1" applyAlignment="1"/>
    <xf numFmtId="0" fontId="4" fillId="3" borderId="24" xfId="0" applyFont="1" applyFill="1" applyBorder="1" applyAlignment="1">
      <alignment horizontal="center" vertical="center" textRotation="90"/>
    </xf>
    <xf numFmtId="0" fontId="0" fillId="0" borderId="19" xfId="0" applyBorder="1" applyAlignment="1"/>
    <xf numFmtId="0" fontId="4" fillId="3" borderId="25" xfId="0" applyFont="1" applyFill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/>
    </xf>
    <xf numFmtId="0" fontId="0" fillId="0" borderId="21" xfId="0" applyBorder="1" applyAlignment="1"/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4" fillId="3" borderId="25" xfId="0" applyFont="1" applyFill="1" applyBorder="1" applyAlignment="1">
      <alignment horizontal="center" vertical="center" wrapText="1"/>
    </xf>
    <xf numFmtId="0" fontId="0" fillId="0" borderId="20" xfId="0" applyBorder="1" applyAlignment="1"/>
    <xf numFmtId="0" fontId="4" fillId="3" borderId="23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43" fontId="4" fillId="3" borderId="23" xfId="1" applyFont="1" applyFill="1" applyBorder="1" applyAlignment="1">
      <alignment horizontal="center" vertical="center" wrapText="1"/>
    </xf>
    <xf numFmtId="43" fontId="4" fillId="3" borderId="22" xfId="1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0</xdr:row>
          <xdr:rowOff>0</xdr:rowOff>
        </xdr:from>
        <xdr:to>
          <xdr:col>3</xdr:col>
          <xdr:colOff>1304925</xdr:colOff>
          <xdr:row>0</xdr:row>
          <xdr:rowOff>1133475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NICA-SERVER\Documenti\UNICA%20RETI%20SpA\SCADENZIARIO%20FORNITO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CONSULENZE"/>
      <sheetName val="PROPOSTA LIQUID. DIVID.2004_05"/>
      <sheetName val="Elenco bonifici x dividendi2008"/>
      <sheetName val="CTR RESIDUI 2008_2009"/>
      <sheetName val="CTR RESIDUI 2008_2010"/>
      <sheetName val="Elenco bonifici x divid.2011 "/>
      <sheetName val="CTR RESIDUI 2008_2011"/>
      <sheetName val="CTR RESIDUI 2011_2013"/>
      <sheetName val="Dividendi 2012 (acconto 40%)"/>
      <sheetName val="Dividendi 2012 (saldo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6">
          <cell r="G86">
            <v>2080</v>
          </cell>
        </row>
        <row r="155">
          <cell r="G155">
            <v>2080</v>
          </cell>
        </row>
        <row r="187">
          <cell r="G187">
            <v>2080</v>
          </cell>
        </row>
      </sheetData>
      <sheetData sheetId="8">
        <row r="23">
          <cell r="G23">
            <v>5200</v>
          </cell>
        </row>
        <row r="63">
          <cell r="G63">
            <v>840</v>
          </cell>
        </row>
        <row r="67">
          <cell r="G67">
            <v>945</v>
          </cell>
        </row>
        <row r="73">
          <cell r="G73">
            <v>4392</v>
          </cell>
        </row>
        <row r="88">
          <cell r="G88">
            <v>5200</v>
          </cell>
        </row>
        <row r="135">
          <cell r="G135">
            <v>2205</v>
          </cell>
        </row>
        <row r="147">
          <cell r="G147">
            <v>3120</v>
          </cell>
        </row>
        <row r="149">
          <cell r="G149">
            <v>1050</v>
          </cell>
        </row>
        <row r="153">
          <cell r="G153">
            <v>1875</v>
          </cell>
        </row>
        <row r="164">
          <cell r="G164">
            <v>1963.5</v>
          </cell>
        </row>
        <row r="176">
          <cell r="G176">
            <v>1018.5</v>
          </cell>
        </row>
        <row r="177">
          <cell r="G177">
            <v>1890</v>
          </cell>
        </row>
        <row r="182">
          <cell r="G182">
            <v>1617</v>
          </cell>
        </row>
        <row r="184">
          <cell r="G184">
            <v>1774.5</v>
          </cell>
        </row>
        <row r="189">
          <cell r="G189">
            <v>1551.5</v>
          </cell>
        </row>
      </sheetData>
      <sheetData sheetId="9">
        <row r="79">
          <cell r="G79">
            <v>1875</v>
          </cell>
        </row>
        <row r="90">
          <cell r="G90">
            <v>6760</v>
          </cell>
        </row>
        <row r="173">
          <cell r="G173">
            <v>2205</v>
          </cell>
        </row>
        <row r="174">
          <cell r="G174">
            <v>4056</v>
          </cell>
        </row>
        <row r="175">
          <cell r="G175">
            <v>4368</v>
          </cell>
        </row>
        <row r="176">
          <cell r="G176">
            <v>4222.3999999999996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backoffice.adria-web.com/uploads/240/file/C.V.-Bertaccini.pdf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backoffice.adria-web.com/uploads/240/file/C.V.-Boselli.pdf.pdf" TargetMode="External"/><Relationship Id="rId7" Type="http://schemas.openxmlformats.org/officeDocument/2006/relationships/hyperlink" Target="http://backoffice.adria-web.com/uploads/240/file/C.V.-Farfaneti.pdf.pdf" TargetMode="External"/><Relationship Id="rId12" Type="http://schemas.openxmlformats.org/officeDocument/2006/relationships/printerSettings" Target="../printerSettings/printerSettings1.bin"/><Relationship Id="rId17" Type="http://schemas.openxmlformats.org/officeDocument/2006/relationships/comments" Target="../comments1.xml"/><Relationship Id="rId2" Type="http://schemas.openxmlformats.org/officeDocument/2006/relationships/hyperlink" Target="http://backoffice.adria-web.com/uploads/240/file/C.V.-Ceredi.pdf.pdf" TargetMode="External"/><Relationship Id="rId16" Type="http://schemas.openxmlformats.org/officeDocument/2006/relationships/image" Target="../media/image1.emf"/><Relationship Id="rId1" Type="http://schemas.openxmlformats.org/officeDocument/2006/relationships/hyperlink" Target="http://backoffice.adria-web.com/uploads/240/file/C.V.-Bertaccini.pdf" TargetMode="External"/><Relationship Id="rId6" Type="http://schemas.openxmlformats.org/officeDocument/2006/relationships/hyperlink" Target="http://backoffice.adria-web.com/uploads/240/file/C.V.-Lapenna.pdf.pdf" TargetMode="External"/><Relationship Id="rId11" Type="http://schemas.openxmlformats.org/officeDocument/2006/relationships/hyperlink" Target="http://backoffice.adria-web.com/uploads/240/file/CV.-Gemmi-allegato.pdf" TargetMode="External"/><Relationship Id="rId5" Type="http://schemas.openxmlformats.org/officeDocument/2006/relationships/hyperlink" Target="http://backoffice.adria-web.com/uploads/240/file/C.V.-ZAMAGNI.pdf.pdf" TargetMode="External"/><Relationship Id="rId15" Type="http://schemas.openxmlformats.org/officeDocument/2006/relationships/package" Target="../embeddings/Microsoft_Word_Document1.docx"/><Relationship Id="rId10" Type="http://schemas.openxmlformats.org/officeDocument/2006/relationships/hyperlink" Target="http://backoffice.adria-web.com/uploads/240/file/C.V.-Corbara.pdf" TargetMode="External"/><Relationship Id="rId4" Type="http://schemas.openxmlformats.org/officeDocument/2006/relationships/hyperlink" Target="http://backoffice.adria-web.com/uploads/240/file/C.V.-Farfaneti.pdf.pdf" TargetMode="External"/><Relationship Id="rId9" Type="http://schemas.openxmlformats.org/officeDocument/2006/relationships/hyperlink" Target="http://backoffice.adria-web.com/uploads/240/file/C.V.-Succi.pdf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V39"/>
  <sheetViews>
    <sheetView tabSelected="1" topLeftCell="H1" zoomScale="75" zoomScaleNormal="75" workbookViewId="0">
      <pane ySplit="3" topLeftCell="A4" activePane="bottomLeft" state="frozen"/>
      <selection pane="bottomLeft" activeCell="P10" sqref="P10"/>
    </sheetView>
  </sheetViews>
  <sheetFormatPr defaultRowHeight="27" customHeight="1" x14ac:dyDescent="0.25"/>
  <cols>
    <col min="1" max="1" width="4.7109375" style="3" customWidth="1"/>
    <col min="2" max="2" width="9.5703125" style="3" customWidth="1"/>
    <col min="3" max="3" width="15.140625" style="3" customWidth="1"/>
    <col min="4" max="4" width="33.7109375" customWidth="1"/>
    <col min="5" max="5" width="19.7109375" style="3" customWidth="1"/>
    <col min="6" max="6" width="12" style="3" customWidth="1"/>
    <col min="7" max="7" width="33.42578125" style="3" bestFit="1" customWidth="1"/>
    <col min="8" max="12" width="17.7109375" style="3" customWidth="1"/>
    <col min="13" max="14" width="16.7109375" style="3" customWidth="1"/>
    <col min="15" max="15" width="22.5703125" style="3" customWidth="1"/>
    <col min="16" max="16" width="11.7109375" customWidth="1"/>
    <col min="17" max="17" width="12.7109375" customWidth="1"/>
    <col min="18" max="18" width="8.7109375" style="3" customWidth="1"/>
    <col min="19" max="19" width="11.85546875" style="2" customWidth="1"/>
    <col min="20" max="20" width="13.7109375" style="1" customWidth="1"/>
    <col min="21" max="21" width="12.7109375" customWidth="1"/>
  </cols>
  <sheetData>
    <row r="1" spans="1:21" ht="91.5" customHeight="1" x14ac:dyDescent="0.25">
      <c r="A1" s="64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6"/>
      <c r="U1" s="10"/>
    </row>
    <row r="2" spans="1:21" ht="60" customHeight="1" x14ac:dyDescent="0.25">
      <c r="A2" s="67" t="s">
        <v>98</v>
      </c>
      <c r="B2" s="69" t="s">
        <v>97</v>
      </c>
      <c r="C2" s="71" t="s">
        <v>96</v>
      </c>
      <c r="D2" s="73" t="s">
        <v>95</v>
      </c>
      <c r="E2" s="74" t="s">
        <v>94</v>
      </c>
      <c r="F2" s="62" t="s">
        <v>93</v>
      </c>
      <c r="G2" s="76" t="s">
        <v>92</v>
      </c>
      <c r="H2" s="78" t="s">
        <v>91</v>
      </c>
      <c r="I2" s="79"/>
      <c r="J2" s="79"/>
      <c r="K2" s="79"/>
      <c r="L2" s="82" t="s">
        <v>90</v>
      </c>
      <c r="M2" s="83"/>
      <c r="N2" s="76" t="s">
        <v>89</v>
      </c>
      <c r="O2" s="76" t="s">
        <v>88</v>
      </c>
      <c r="P2" s="85" t="s">
        <v>87</v>
      </c>
      <c r="Q2" s="62" t="s">
        <v>86</v>
      </c>
      <c r="R2" s="62" t="s">
        <v>85</v>
      </c>
      <c r="S2" s="80" t="s">
        <v>84</v>
      </c>
      <c r="T2" s="81"/>
      <c r="U2" s="10"/>
    </row>
    <row r="3" spans="1:21" s="54" customFormat="1" ht="30" customHeight="1" x14ac:dyDescent="0.25">
      <c r="A3" s="68"/>
      <c r="B3" s="70"/>
      <c r="C3" s="72"/>
      <c r="D3" s="68"/>
      <c r="E3" s="75"/>
      <c r="F3" s="63"/>
      <c r="G3" s="77"/>
      <c r="H3" s="57">
        <v>1</v>
      </c>
      <c r="I3" s="59">
        <v>2</v>
      </c>
      <c r="J3" s="59">
        <v>3</v>
      </c>
      <c r="K3" s="58">
        <v>4</v>
      </c>
      <c r="L3" s="57" t="s">
        <v>83</v>
      </c>
      <c r="M3" s="56" t="s">
        <v>82</v>
      </c>
      <c r="N3" s="84"/>
      <c r="O3" s="84"/>
      <c r="P3" s="68"/>
      <c r="Q3" s="63"/>
      <c r="R3" s="63"/>
      <c r="S3" s="55" t="s">
        <v>81</v>
      </c>
      <c r="T3" s="55" t="s">
        <v>80</v>
      </c>
    </row>
    <row r="4" spans="1:21" ht="36" customHeight="1" x14ac:dyDescent="0.25">
      <c r="A4" s="53">
        <v>1</v>
      </c>
      <c r="B4" s="52"/>
      <c r="C4" s="52" t="s">
        <v>7</v>
      </c>
      <c r="D4" s="51" t="s">
        <v>79</v>
      </c>
      <c r="E4" s="46" t="s">
        <v>78</v>
      </c>
      <c r="F4" s="46" t="s">
        <v>20</v>
      </c>
      <c r="G4" s="24" t="s">
        <v>19</v>
      </c>
      <c r="H4" s="50" t="s">
        <v>77</v>
      </c>
      <c r="I4" s="45" t="s">
        <v>76</v>
      </c>
      <c r="J4" s="38" t="s">
        <v>75</v>
      </c>
      <c r="K4" s="50"/>
      <c r="L4" s="46" t="s">
        <v>74</v>
      </c>
      <c r="M4" s="24"/>
      <c r="N4" s="24"/>
      <c r="O4" s="49" t="s">
        <v>73</v>
      </c>
      <c r="P4" s="48">
        <v>42093</v>
      </c>
      <c r="Q4" s="47">
        <v>5470</v>
      </c>
      <c r="R4" s="46" t="s">
        <v>72</v>
      </c>
      <c r="S4" s="35"/>
      <c r="T4" s="34">
        <v>5665</v>
      </c>
    </row>
    <row r="5" spans="1:21" ht="36" customHeight="1" x14ac:dyDescent="0.25">
      <c r="A5" s="32">
        <f t="shared" ref="A5:A18" si="0">+A4+1</f>
        <v>2</v>
      </c>
      <c r="B5" s="31"/>
      <c r="C5" s="31" t="s">
        <v>7</v>
      </c>
      <c r="D5" s="26" t="s">
        <v>71</v>
      </c>
      <c r="E5" s="24" t="s">
        <v>70</v>
      </c>
      <c r="F5" s="24" t="s">
        <v>20</v>
      </c>
      <c r="G5" s="24" t="s">
        <v>19</v>
      </c>
      <c r="H5" s="44" t="s">
        <v>69</v>
      </c>
      <c r="I5" s="45" t="s">
        <v>68</v>
      </c>
      <c r="J5" s="45" t="s">
        <v>67</v>
      </c>
      <c r="K5" s="44"/>
      <c r="L5" s="24" t="s">
        <v>67</v>
      </c>
      <c r="M5" s="24"/>
      <c r="N5" s="24"/>
      <c r="O5" s="37" t="s">
        <v>66</v>
      </c>
      <c r="P5" s="39">
        <v>42290</v>
      </c>
      <c r="Q5" s="25">
        <v>4250</v>
      </c>
      <c r="R5" s="24" t="s">
        <v>65</v>
      </c>
      <c r="S5" s="35">
        <f>+'[1]2015'!$G$153+'[1]2016'!$G$79</f>
        <v>3750</v>
      </c>
      <c r="T5" s="34"/>
    </row>
    <row r="6" spans="1:21" ht="51" customHeight="1" x14ac:dyDescent="0.25">
      <c r="A6" s="32">
        <f t="shared" si="0"/>
        <v>3</v>
      </c>
      <c r="B6" s="31"/>
      <c r="C6" s="31" t="s">
        <v>7</v>
      </c>
      <c r="D6" s="43" t="s">
        <v>64</v>
      </c>
      <c r="E6" s="24" t="s">
        <v>51</v>
      </c>
      <c r="F6" s="24" t="s">
        <v>20</v>
      </c>
      <c r="G6" s="24" t="s">
        <v>19</v>
      </c>
      <c r="H6" s="24" t="s">
        <v>63</v>
      </c>
      <c r="I6" s="24" t="s">
        <v>62</v>
      </c>
      <c r="J6" s="24"/>
      <c r="K6" s="24"/>
      <c r="L6" s="24" t="s">
        <v>61</v>
      </c>
      <c r="M6" s="24"/>
      <c r="N6" s="24"/>
      <c r="O6" s="33" t="s">
        <v>60</v>
      </c>
      <c r="P6" s="39">
        <v>42278</v>
      </c>
      <c r="Q6" s="25">
        <v>2593.1999999999998</v>
      </c>
      <c r="R6" s="24" t="s">
        <v>59</v>
      </c>
      <c r="S6" s="35"/>
      <c r="T6" s="34">
        <v>2551.3000000000002</v>
      </c>
    </row>
    <row r="7" spans="1:21" s="41" customFormat="1" ht="39" customHeight="1" x14ac:dyDescent="0.2">
      <c r="A7" s="32">
        <f t="shared" si="0"/>
        <v>4</v>
      </c>
      <c r="B7" s="31"/>
      <c r="C7" s="31" t="s">
        <v>7</v>
      </c>
      <c r="D7" s="26" t="s">
        <v>58</v>
      </c>
      <c r="E7" s="24" t="s">
        <v>51</v>
      </c>
      <c r="F7" s="24" t="s">
        <v>4</v>
      </c>
      <c r="G7" s="24" t="s">
        <v>57</v>
      </c>
      <c r="H7" s="24"/>
      <c r="I7" s="24"/>
      <c r="J7" s="24"/>
      <c r="K7" s="24"/>
      <c r="L7" s="24" t="s">
        <v>50</v>
      </c>
      <c r="M7" s="24"/>
      <c r="N7" s="24"/>
      <c r="O7" s="33" t="s">
        <v>49</v>
      </c>
      <c r="P7" s="39">
        <v>42328</v>
      </c>
      <c r="Q7" s="25">
        <v>1551.5</v>
      </c>
      <c r="R7" s="24" t="s">
        <v>56</v>
      </c>
      <c r="S7" s="35"/>
      <c r="T7" s="34">
        <f>+'[1]2015'!$G$189</f>
        <v>1551.5</v>
      </c>
    </row>
    <row r="8" spans="1:21" s="41" customFormat="1" ht="48" customHeight="1" x14ac:dyDescent="0.2">
      <c r="A8" s="32">
        <f t="shared" si="0"/>
        <v>5</v>
      </c>
      <c r="B8" s="31"/>
      <c r="C8" s="31" t="s">
        <v>7</v>
      </c>
      <c r="D8" s="26" t="s">
        <v>26</v>
      </c>
      <c r="E8" s="24" t="s">
        <v>5</v>
      </c>
      <c r="F8" s="24" t="s">
        <v>4</v>
      </c>
      <c r="G8" s="24" t="s">
        <v>3</v>
      </c>
      <c r="H8" s="24"/>
      <c r="I8" s="24"/>
      <c r="J8" s="24"/>
      <c r="K8" s="24"/>
      <c r="L8" s="24"/>
      <c r="M8" s="24" t="s">
        <v>11</v>
      </c>
      <c r="N8" s="60" t="s">
        <v>99</v>
      </c>
      <c r="O8" s="37" t="s">
        <v>10</v>
      </c>
      <c r="P8" s="39">
        <v>42005</v>
      </c>
      <c r="Q8" s="25">
        <v>18000</v>
      </c>
      <c r="R8" s="24" t="s">
        <v>14</v>
      </c>
      <c r="S8" s="35"/>
      <c r="T8" s="34">
        <f>16863/1.05</f>
        <v>16060</v>
      </c>
    </row>
    <row r="9" spans="1:21" s="41" customFormat="1" ht="51" hidden="1" customHeight="1" x14ac:dyDescent="0.2">
      <c r="A9" s="32">
        <f t="shared" si="0"/>
        <v>6</v>
      </c>
      <c r="B9" s="31"/>
      <c r="C9" s="31" t="s">
        <v>7</v>
      </c>
      <c r="D9" s="26" t="s">
        <v>55</v>
      </c>
      <c r="E9" s="24" t="s">
        <v>5</v>
      </c>
      <c r="F9" s="24" t="s">
        <v>4</v>
      </c>
      <c r="G9" s="24" t="s">
        <v>3</v>
      </c>
      <c r="H9" s="24"/>
      <c r="I9" s="24"/>
      <c r="J9" s="24"/>
      <c r="K9" s="38"/>
      <c r="L9" s="38"/>
      <c r="M9" s="24" t="s">
        <v>54</v>
      </c>
      <c r="N9" s="24"/>
      <c r="O9" s="37" t="s">
        <v>53</v>
      </c>
      <c r="P9" s="36">
        <v>41661</v>
      </c>
      <c r="Q9" s="25">
        <v>8500</v>
      </c>
      <c r="R9" s="24" t="s">
        <v>14</v>
      </c>
      <c r="S9" s="35"/>
      <c r="T9" s="34">
        <f>7952/1.05+1248/1.05</f>
        <v>8761.9047619047615</v>
      </c>
      <c r="U9" s="42"/>
    </row>
    <row r="10" spans="1:21" s="41" customFormat="1" ht="54" customHeight="1" x14ac:dyDescent="0.2">
      <c r="A10" s="32">
        <f t="shared" si="0"/>
        <v>7</v>
      </c>
      <c r="B10" s="31"/>
      <c r="C10" s="31" t="s">
        <v>7</v>
      </c>
      <c r="D10" s="26" t="s">
        <v>52</v>
      </c>
      <c r="E10" s="24" t="s">
        <v>51</v>
      </c>
      <c r="F10" s="24" t="s">
        <v>4</v>
      </c>
      <c r="G10" s="24" t="s">
        <v>3</v>
      </c>
      <c r="H10" s="24"/>
      <c r="I10" s="24"/>
      <c r="J10" s="24"/>
      <c r="K10" s="38"/>
      <c r="L10" s="24" t="s">
        <v>50</v>
      </c>
      <c r="M10" s="24"/>
      <c r="N10" s="24"/>
      <c r="O10" s="33" t="s">
        <v>49</v>
      </c>
      <c r="P10" s="36">
        <v>42108</v>
      </c>
      <c r="Q10" s="25">
        <v>5000.8</v>
      </c>
      <c r="R10" s="24" t="s">
        <v>48</v>
      </c>
      <c r="S10" s="35"/>
      <c r="T10" s="34">
        <f>+'[1]2015'!$G$73</f>
        <v>4392</v>
      </c>
    </row>
    <row r="11" spans="1:21" s="41" customFormat="1" ht="45" customHeight="1" x14ac:dyDescent="0.2">
      <c r="A11" s="32">
        <f t="shared" si="0"/>
        <v>8</v>
      </c>
      <c r="B11" s="31"/>
      <c r="C11" s="31" t="s">
        <v>7</v>
      </c>
      <c r="D11" s="26" t="s">
        <v>47</v>
      </c>
      <c r="E11" s="24" t="s">
        <v>5</v>
      </c>
      <c r="F11" s="24" t="s">
        <v>4</v>
      </c>
      <c r="G11" s="24" t="s">
        <v>3</v>
      </c>
      <c r="H11" s="24"/>
      <c r="I11" s="24"/>
      <c r="J11" s="24"/>
      <c r="K11" s="38"/>
      <c r="L11" s="38"/>
      <c r="M11" s="24" t="s">
        <v>30</v>
      </c>
      <c r="N11" s="24"/>
      <c r="O11" s="37" t="s">
        <v>29</v>
      </c>
      <c r="P11" s="36">
        <v>42086</v>
      </c>
      <c r="Q11" s="25">
        <v>800</v>
      </c>
      <c r="R11" s="24"/>
      <c r="S11" s="35"/>
      <c r="T11" s="34">
        <f>+'[1]2015'!$G$63/1.05</f>
        <v>800</v>
      </c>
    </row>
    <row r="12" spans="1:21" s="41" customFormat="1" ht="45" customHeight="1" x14ac:dyDescent="0.2">
      <c r="A12" s="32">
        <f t="shared" si="0"/>
        <v>9</v>
      </c>
      <c r="B12" s="31"/>
      <c r="C12" s="31" t="s">
        <v>7</v>
      </c>
      <c r="D12" s="26" t="s">
        <v>46</v>
      </c>
      <c r="E12" s="24" t="s">
        <v>5</v>
      </c>
      <c r="F12" s="24" t="s">
        <v>20</v>
      </c>
      <c r="G12" s="24" t="s">
        <v>19</v>
      </c>
      <c r="H12" s="24" t="s">
        <v>45</v>
      </c>
      <c r="I12" s="24" t="s">
        <v>43</v>
      </c>
      <c r="J12" s="24" t="s">
        <v>44</v>
      </c>
      <c r="K12" s="38"/>
      <c r="L12" s="38"/>
      <c r="M12" s="24" t="s">
        <v>43</v>
      </c>
      <c r="N12" s="60" t="s">
        <v>99</v>
      </c>
      <c r="O12" s="37" t="s">
        <v>42</v>
      </c>
      <c r="P12" s="36">
        <v>42222</v>
      </c>
      <c r="Q12" s="25">
        <v>880</v>
      </c>
      <c r="R12" s="24"/>
      <c r="S12" s="35"/>
      <c r="T12" s="34">
        <f>+Q12</f>
        <v>880</v>
      </c>
    </row>
    <row r="13" spans="1:21" ht="39" customHeight="1" x14ac:dyDescent="0.25">
      <c r="A13" s="32">
        <f t="shared" si="0"/>
        <v>10</v>
      </c>
      <c r="B13" s="31"/>
      <c r="C13" s="31" t="s">
        <v>7</v>
      </c>
      <c r="D13" s="26" t="s">
        <v>41</v>
      </c>
      <c r="E13" s="24" t="s">
        <v>5</v>
      </c>
      <c r="F13" s="24" t="s">
        <v>20</v>
      </c>
      <c r="G13" s="24" t="s">
        <v>19</v>
      </c>
      <c r="H13" s="24" t="s">
        <v>18</v>
      </c>
      <c r="I13" s="24" t="s">
        <v>40</v>
      </c>
      <c r="J13" s="24" t="s">
        <v>39</v>
      </c>
      <c r="K13" s="38"/>
      <c r="L13" s="38"/>
      <c r="M13" s="24" t="s">
        <v>39</v>
      </c>
      <c r="N13" s="60" t="s">
        <v>99</v>
      </c>
      <c r="O13" s="37" t="s">
        <v>38</v>
      </c>
      <c r="P13" s="36">
        <v>42247</v>
      </c>
      <c r="Q13" s="25">
        <v>3000</v>
      </c>
      <c r="R13" s="24" t="s">
        <v>14</v>
      </c>
      <c r="S13" s="35"/>
      <c r="T13" s="34">
        <f>+'[1]2016'!$G$173</f>
        <v>2205</v>
      </c>
    </row>
    <row r="14" spans="1:21" ht="39" customHeight="1" x14ac:dyDescent="0.25">
      <c r="A14" s="32">
        <f t="shared" si="0"/>
        <v>11</v>
      </c>
      <c r="B14" s="31"/>
      <c r="C14" s="31" t="s">
        <v>7</v>
      </c>
      <c r="D14" s="26" t="s">
        <v>26</v>
      </c>
      <c r="E14" s="24" t="s">
        <v>5</v>
      </c>
      <c r="F14" s="24" t="s">
        <v>4</v>
      </c>
      <c r="G14" s="24" t="s">
        <v>3</v>
      </c>
      <c r="H14" s="24"/>
      <c r="I14" s="24"/>
      <c r="J14" s="24"/>
      <c r="K14" s="38"/>
      <c r="L14" s="38"/>
      <c r="M14" s="24" t="s">
        <v>37</v>
      </c>
      <c r="N14" s="24"/>
      <c r="O14" s="37" t="s">
        <v>36</v>
      </c>
      <c r="P14" s="36">
        <v>42317</v>
      </c>
      <c r="Q14" s="25">
        <v>8770</v>
      </c>
      <c r="R14" s="24" t="s">
        <v>9</v>
      </c>
      <c r="S14" s="35"/>
      <c r="T14" s="34">
        <v>8770</v>
      </c>
    </row>
    <row r="15" spans="1:21" ht="39" customHeight="1" x14ac:dyDescent="0.25">
      <c r="A15" s="32">
        <f t="shared" si="0"/>
        <v>12</v>
      </c>
      <c r="B15" s="31"/>
      <c r="C15" s="31" t="s">
        <v>7</v>
      </c>
      <c r="D15" s="26" t="s">
        <v>26</v>
      </c>
      <c r="E15" s="24" t="s">
        <v>5</v>
      </c>
      <c r="F15" s="24" t="s">
        <v>4</v>
      </c>
      <c r="G15" s="24" t="s">
        <v>3</v>
      </c>
      <c r="H15" s="24"/>
      <c r="I15" s="24"/>
      <c r="J15" s="24"/>
      <c r="K15" s="38"/>
      <c r="L15" s="38"/>
      <c r="M15" s="24" t="s">
        <v>2</v>
      </c>
      <c r="N15" s="60" t="s">
        <v>99</v>
      </c>
      <c r="O15" s="37" t="s">
        <v>1</v>
      </c>
      <c r="P15" s="39">
        <v>42005</v>
      </c>
      <c r="Q15" s="25">
        <v>4000</v>
      </c>
      <c r="R15" s="24" t="s">
        <v>14</v>
      </c>
      <c r="S15" s="35"/>
      <c r="T15" s="34">
        <f>(+'[1]2015'!$G$164+'[1]2015'!$G$182)/1.05</f>
        <v>3410</v>
      </c>
    </row>
    <row r="16" spans="1:21" ht="39" customHeight="1" x14ac:dyDescent="0.25">
      <c r="A16" s="32">
        <f t="shared" si="0"/>
        <v>13</v>
      </c>
      <c r="B16" s="31"/>
      <c r="C16" s="31" t="s">
        <v>7</v>
      </c>
      <c r="D16" s="26" t="s">
        <v>26</v>
      </c>
      <c r="E16" s="24" t="s">
        <v>5</v>
      </c>
      <c r="F16" s="24" t="s">
        <v>4</v>
      </c>
      <c r="G16" s="24" t="s">
        <v>3</v>
      </c>
      <c r="H16" s="24"/>
      <c r="I16" s="24"/>
      <c r="J16" s="24"/>
      <c r="K16" s="38"/>
      <c r="L16" s="38"/>
      <c r="M16" s="24" t="s">
        <v>35</v>
      </c>
      <c r="N16" s="60" t="s">
        <v>99</v>
      </c>
      <c r="O16" s="37"/>
      <c r="P16" s="39">
        <v>42005</v>
      </c>
      <c r="Q16" s="25">
        <v>4000</v>
      </c>
      <c r="R16" s="24" t="s">
        <v>14</v>
      </c>
      <c r="S16" s="35"/>
      <c r="T16" s="34">
        <f>(+'[1]2015'!$G$67+'[1]2015'!$G$176+'[1]2015'!$G$184)/1.05</f>
        <v>3560</v>
      </c>
    </row>
    <row r="17" spans="1:22" ht="39" customHeight="1" x14ac:dyDescent="0.25">
      <c r="A17" s="32">
        <f t="shared" si="0"/>
        <v>14</v>
      </c>
      <c r="B17" s="31"/>
      <c r="C17" s="31" t="s">
        <v>7</v>
      </c>
      <c r="D17" s="26" t="s">
        <v>26</v>
      </c>
      <c r="E17" s="24" t="s">
        <v>5</v>
      </c>
      <c r="F17" s="24" t="s">
        <v>4</v>
      </c>
      <c r="G17" s="24" t="s">
        <v>3</v>
      </c>
      <c r="H17" s="24"/>
      <c r="I17" s="24"/>
      <c r="J17" s="24"/>
      <c r="K17" s="38"/>
      <c r="L17" s="38"/>
      <c r="M17" s="24" t="s">
        <v>34</v>
      </c>
      <c r="N17" s="24"/>
      <c r="O17" s="37" t="s">
        <v>33</v>
      </c>
      <c r="P17" s="39">
        <v>42005</v>
      </c>
      <c r="Q17" s="25">
        <v>3000</v>
      </c>
      <c r="R17" s="24" t="s">
        <v>14</v>
      </c>
      <c r="S17" s="35"/>
      <c r="T17" s="34">
        <f>+('[1]2015'!$G$149+'[1]2015'!$G$177)/1.05</f>
        <v>2800</v>
      </c>
    </row>
    <row r="18" spans="1:22" ht="39" customHeight="1" x14ac:dyDescent="0.25">
      <c r="A18" s="32">
        <f t="shared" si="0"/>
        <v>15</v>
      </c>
      <c r="B18" s="31"/>
      <c r="C18" s="31" t="s">
        <v>7</v>
      </c>
      <c r="D18" s="26" t="s">
        <v>26</v>
      </c>
      <c r="E18" s="24" t="s">
        <v>5</v>
      </c>
      <c r="F18" s="24" t="s">
        <v>4</v>
      </c>
      <c r="G18" s="24" t="s">
        <v>3</v>
      </c>
      <c r="H18" s="24"/>
      <c r="I18" s="24"/>
      <c r="J18" s="24"/>
      <c r="K18" s="38"/>
      <c r="L18" s="38"/>
      <c r="M18" s="24" t="s">
        <v>18</v>
      </c>
      <c r="N18" s="61" t="s">
        <v>99</v>
      </c>
      <c r="O18" s="37" t="s">
        <v>32</v>
      </c>
      <c r="P18" s="39">
        <v>42005</v>
      </c>
      <c r="Q18" s="25">
        <v>19700</v>
      </c>
      <c r="R18" s="24" t="s">
        <v>14</v>
      </c>
      <c r="S18" s="35">
        <f>+(+'[1]2014'!$G$86+'[1]2014'!$G$155+'[1]2014'!$G$187+'[1]2015'!$G$23+'[1]2015'!$G$88+'[1]2015'!$G$147)/1.04</f>
        <v>19000</v>
      </c>
      <c r="T18" s="34"/>
    </row>
    <row r="19" spans="1:22" ht="45" customHeight="1" x14ac:dyDescent="0.25">
      <c r="A19" s="32">
        <f>+A21+1</f>
        <v>18</v>
      </c>
      <c r="B19" s="31"/>
      <c r="C19" s="31" t="s">
        <v>7</v>
      </c>
      <c r="D19" s="26" t="s">
        <v>31</v>
      </c>
      <c r="E19" s="24" t="s">
        <v>5</v>
      </c>
      <c r="F19" s="24" t="s">
        <v>4</v>
      </c>
      <c r="G19" s="24" t="s">
        <v>3</v>
      </c>
      <c r="H19" s="24"/>
      <c r="I19" s="24"/>
      <c r="J19" s="24"/>
      <c r="K19" s="38"/>
      <c r="L19" s="38"/>
      <c r="M19" s="24" t="s">
        <v>30</v>
      </c>
      <c r="N19" s="38"/>
      <c r="O19" s="37" t="s">
        <v>29</v>
      </c>
      <c r="P19" s="36">
        <v>42164</v>
      </c>
      <c r="Q19" s="25">
        <v>2100</v>
      </c>
      <c r="R19" s="24" t="s">
        <v>28</v>
      </c>
      <c r="S19" s="35"/>
      <c r="T19" s="34">
        <f>+'[1]2015'!$G$135/1.05</f>
        <v>2100</v>
      </c>
      <c r="U19" s="40"/>
      <c r="V19" s="40"/>
    </row>
    <row r="20" spans="1:22" ht="39" customHeight="1" x14ac:dyDescent="0.25">
      <c r="A20" s="32">
        <f>+A18+1</f>
        <v>16</v>
      </c>
      <c r="B20" s="31" t="s">
        <v>27</v>
      </c>
      <c r="C20" s="31" t="s">
        <v>7</v>
      </c>
      <c r="D20" s="26" t="s">
        <v>26</v>
      </c>
      <c r="E20" s="24" t="s">
        <v>5</v>
      </c>
      <c r="F20" s="24" t="s">
        <v>4</v>
      </c>
      <c r="G20" s="24" t="s">
        <v>3</v>
      </c>
      <c r="H20" s="24"/>
      <c r="I20" s="24"/>
      <c r="J20" s="24"/>
      <c r="K20" s="38"/>
      <c r="L20" s="38"/>
      <c r="M20" s="24" t="s">
        <v>25</v>
      </c>
      <c r="N20" s="38"/>
      <c r="O20" s="37" t="s">
        <v>24</v>
      </c>
      <c r="P20" s="36">
        <v>42361</v>
      </c>
      <c r="Q20" s="25">
        <v>1800</v>
      </c>
      <c r="R20" s="24" t="s">
        <v>23</v>
      </c>
      <c r="S20" s="35"/>
      <c r="T20" s="34"/>
    </row>
    <row r="21" spans="1:22" ht="51" customHeight="1" x14ac:dyDescent="0.25">
      <c r="A21" s="32">
        <f>+A20+1</f>
        <v>17</v>
      </c>
      <c r="B21" s="31" t="s">
        <v>22</v>
      </c>
      <c r="C21" s="31" t="s">
        <v>7</v>
      </c>
      <c r="D21" s="26" t="s">
        <v>21</v>
      </c>
      <c r="E21" s="24" t="s">
        <v>5</v>
      </c>
      <c r="F21" s="24" t="s">
        <v>20</v>
      </c>
      <c r="G21" s="24" t="s">
        <v>19</v>
      </c>
      <c r="H21" s="24" t="s">
        <v>18</v>
      </c>
      <c r="I21" s="24" t="s">
        <v>17</v>
      </c>
      <c r="J21" s="24" t="s">
        <v>16</v>
      </c>
      <c r="K21" s="38"/>
      <c r="L21" s="38"/>
      <c r="M21" s="24" t="s">
        <v>16</v>
      </c>
      <c r="N21" s="38"/>
      <c r="O21" s="37" t="s">
        <v>15</v>
      </c>
      <c r="P21" s="36">
        <v>42359</v>
      </c>
      <c r="Q21" s="25">
        <v>19500</v>
      </c>
      <c r="R21" s="24" t="s">
        <v>14</v>
      </c>
      <c r="S21" s="35">
        <f>+'[1]2016'!$G$90+'[1]2016'!$G$174</f>
        <v>10816</v>
      </c>
      <c r="T21" s="34"/>
    </row>
    <row r="22" spans="1:22" ht="51" hidden="1" customHeight="1" x14ac:dyDescent="0.25">
      <c r="A22" s="32">
        <f>+A19+1</f>
        <v>19</v>
      </c>
      <c r="B22" s="31" t="s">
        <v>13</v>
      </c>
      <c r="C22" s="31" t="s">
        <v>7</v>
      </c>
      <c r="D22" s="26" t="s">
        <v>12</v>
      </c>
      <c r="E22" s="24" t="s">
        <v>5</v>
      </c>
      <c r="F22" s="24" t="s">
        <v>4</v>
      </c>
      <c r="G22" s="24" t="s">
        <v>3</v>
      </c>
      <c r="H22" s="24"/>
      <c r="I22" s="24"/>
      <c r="J22" s="24"/>
      <c r="K22" s="38"/>
      <c r="L22" s="38"/>
      <c r="M22" s="24" t="s">
        <v>11</v>
      </c>
      <c r="N22" s="60" t="s">
        <v>99</v>
      </c>
      <c r="O22" s="37" t="s">
        <v>10</v>
      </c>
      <c r="P22" s="39">
        <v>42388</v>
      </c>
      <c r="Q22" s="25">
        <v>4400</v>
      </c>
      <c r="R22" s="24" t="s">
        <v>9</v>
      </c>
      <c r="S22" s="35">
        <v>1470</v>
      </c>
      <c r="T22" s="34"/>
    </row>
    <row r="23" spans="1:22" ht="57" hidden="1" customHeight="1" x14ac:dyDescent="0.25">
      <c r="A23" s="32">
        <f t="shared" ref="A23:A28" si="1">+A22+1</f>
        <v>20</v>
      </c>
      <c r="B23" s="31" t="s">
        <v>8</v>
      </c>
      <c r="C23" s="31" t="s">
        <v>7</v>
      </c>
      <c r="D23" s="26" t="s">
        <v>6</v>
      </c>
      <c r="E23" s="24" t="s">
        <v>5</v>
      </c>
      <c r="F23" s="24" t="s">
        <v>4</v>
      </c>
      <c r="G23" s="24" t="s">
        <v>3</v>
      </c>
      <c r="H23" s="24"/>
      <c r="I23" s="24"/>
      <c r="J23" s="24"/>
      <c r="K23" s="38"/>
      <c r="L23" s="38"/>
      <c r="M23" s="24" t="s">
        <v>2</v>
      </c>
      <c r="N23" s="60" t="s">
        <v>99</v>
      </c>
      <c r="O23" s="37" t="s">
        <v>1</v>
      </c>
      <c r="P23" s="36">
        <v>42426</v>
      </c>
      <c r="Q23" s="25">
        <v>9700</v>
      </c>
      <c r="R23" s="24" t="s">
        <v>0</v>
      </c>
      <c r="S23" s="35"/>
      <c r="T23" s="34"/>
    </row>
    <row r="24" spans="1:22" s="10" customFormat="1" ht="84" hidden="1" customHeight="1" x14ac:dyDescent="0.25">
      <c r="A24" s="32">
        <f t="shared" si="1"/>
        <v>21</v>
      </c>
      <c r="B24" s="31" t="s">
        <v>100</v>
      </c>
      <c r="C24" s="31" t="s">
        <v>7</v>
      </c>
      <c r="D24" s="26" t="s">
        <v>101</v>
      </c>
      <c r="E24" s="24" t="s">
        <v>5</v>
      </c>
      <c r="F24" s="24" t="s">
        <v>20</v>
      </c>
      <c r="G24" s="24"/>
      <c r="H24" s="24" t="s">
        <v>18</v>
      </c>
      <c r="I24" s="24" t="s">
        <v>17</v>
      </c>
      <c r="J24" s="24" t="s">
        <v>16</v>
      </c>
      <c r="K24" s="24"/>
      <c r="L24" s="24"/>
      <c r="M24" s="24" t="s">
        <v>16</v>
      </c>
      <c r="N24" s="60" t="s">
        <v>99</v>
      </c>
      <c r="O24" s="37" t="s">
        <v>15</v>
      </c>
      <c r="P24" s="39">
        <v>42531</v>
      </c>
      <c r="Q24" s="25">
        <v>21000</v>
      </c>
      <c r="R24" s="24" t="s">
        <v>14</v>
      </c>
      <c r="S24" s="35">
        <f>+'[1]2016'!$G$175</f>
        <v>4368</v>
      </c>
      <c r="T24" s="34"/>
    </row>
    <row r="25" spans="1:22" s="10" customFormat="1" ht="84" hidden="1" customHeight="1" x14ac:dyDescent="0.25">
      <c r="A25" s="32">
        <f t="shared" si="1"/>
        <v>22</v>
      </c>
      <c r="B25" s="31" t="s">
        <v>104</v>
      </c>
      <c r="C25" s="31" t="s">
        <v>7</v>
      </c>
      <c r="D25" s="26" t="s">
        <v>102</v>
      </c>
      <c r="E25" s="24" t="s">
        <v>5</v>
      </c>
      <c r="F25" s="24" t="s">
        <v>20</v>
      </c>
      <c r="G25" s="24"/>
      <c r="H25" s="24" t="s">
        <v>18</v>
      </c>
      <c r="I25" s="24" t="s">
        <v>16</v>
      </c>
      <c r="J25" s="24" t="s">
        <v>17</v>
      </c>
      <c r="K25" s="24"/>
      <c r="L25" s="24"/>
      <c r="M25" s="24" t="s">
        <v>17</v>
      </c>
      <c r="N25" s="60" t="s">
        <v>99</v>
      </c>
      <c r="O25" s="33" t="s">
        <v>103</v>
      </c>
      <c r="P25" s="39">
        <v>42531</v>
      </c>
      <c r="Q25" s="25">
        <v>20300</v>
      </c>
      <c r="R25" s="24" t="s">
        <v>14</v>
      </c>
      <c r="S25" s="23">
        <f>+'[1]2016'!$G$176</f>
        <v>4222.3999999999996</v>
      </c>
      <c r="T25" s="22"/>
    </row>
    <row r="26" spans="1:22" s="10" customFormat="1" ht="72" hidden="1" customHeight="1" x14ac:dyDescent="0.25">
      <c r="A26" s="32">
        <f>+A25+1</f>
        <v>23</v>
      </c>
      <c r="B26" s="31" t="s">
        <v>105</v>
      </c>
      <c r="C26" s="31" t="s">
        <v>7</v>
      </c>
      <c r="D26" s="26" t="s">
        <v>106</v>
      </c>
      <c r="E26" s="24" t="s">
        <v>5</v>
      </c>
      <c r="F26" s="24" t="s">
        <v>4</v>
      </c>
      <c r="G26" s="24"/>
      <c r="H26" s="24"/>
      <c r="I26" s="24"/>
      <c r="J26" s="24"/>
      <c r="K26" s="24"/>
      <c r="L26" s="24"/>
      <c r="M26" s="24" t="s">
        <v>107</v>
      </c>
      <c r="N26" s="60" t="s">
        <v>99</v>
      </c>
      <c r="O26" s="33" t="s">
        <v>108</v>
      </c>
      <c r="P26" s="39">
        <v>42578</v>
      </c>
      <c r="Q26" s="25">
        <v>3168</v>
      </c>
      <c r="R26" s="24" t="s">
        <v>109</v>
      </c>
      <c r="S26" s="23"/>
      <c r="T26" s="22"/>
    </row>
    <row r="27" spans="1:22" s="10" customFormat="1" ht="66.75" hidden="1" customHeight="1" x14ac:dyDescent="0.25">
      <c r="A27" s="32">
        <f t="shared" ref="A27" si="2">+A26+1</f>
        <v>24</v>
      </c>
      <c r="B27" s="31"/>
      <c r="C27" s="31" t="s">
        <v>110</v>
      </c>
      <c r="D27" s="26" t="s">
        <v>111</v>
      </c>
      <c r="E27" s="24" t="s">
        <v>112</v>
      </c>
      <c r="F27" s="24" t="s">
        <v>4</v>
      </c>
      <c r="G27" s="24"/>
      <c r="H27" s="24" t="s">
        <v>113</v>
      </c>
      <c r="I27" s="24" t="s">
        <v>114</v>
      </c>
      <c r="J27" s="24"/>
      <c r="K27" s="24"/>
      <c r="L27" s="24"/>
      <c r="M27" s="24" t="s">
        <v>114</v>
      </c>
      <c r="N27" s="24"/>
      <c r="O27" s="33"/>
      <c r="P27" s="39">
        <v>42702</v>
      </c>
      <c r="Q27" s="25">
        <f>2000*1.04</f>
        <v>2080</v>
      </c>
      <c r="R27" s="24" t="s">
        <v>115</v>
      </c>
      <c r="S27" s="23"/>
      <c r="T27" s="22"/>
    </row>
    <row r="28" spans="1:22" s="10" customFormat="1" ht="30" hidden="1" customHeight="1" x14ac:dyDescent="0.25">
      <c r="A28" s="32">
        <f t="shared" si="1"/>
        <v>25</v>
      </c>
      <c r="B28" s="31"/>
      <c r="C28" s="31"/>
      <c r="D28" s="26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33"/>
      <c r="P28" s="24"/>
      <c r="Q28" s="25"/>
      <c r="R28" s="24"/>
      <c r="S28" s="23"/>
      <c r="T28" s="22"/>
    </row>
    <row r="29" spans="1:22" s="10" customFormat="1" ht="30" hidden="1" customHeight="1" x14ac:dyDescent="0.25">
      <c r="A29" s="32"/>
      <c r="B29" s="31"/>
      <c r="C29" s="31"/>
      <c r="D29" s="26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33"/>
      <c r="P29" s="24"/>
      <c r="Q29" s="25"/>
      <c r="R29" s="24"/>
      <c r="S29" s="23"/>
      <c r="T29" s="22"/>
    </row>
    <row r="30" spans="1:22" s="10" customFormat="1" ht="30" hidden="1" customHeight="1" x14ac:dyDescent="0.25">
      <c r="A30" s="32"/>
      <c r="B30" s="31"/>
      <c r="C30" s="31"/>
      <c r="D30" s="26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33"/>
      <c r="P30" s="24"/>
      <c r="Q30" s="25"/>
      <c r="R30" s="24"/>
      <c r="S30" s="23"/>
      <c r="T30" s="22"/>
    </row>
    <row r="31" spans="1:22" s="10" customFormat="1" ht="30" hidden="1" customHeight="1" x14ac:dyDescent="0.25">
      <c r="A31" s="32"/>
      <c r="B31" s="31"/>
      <c r="C31" s="31"/>
      <c r="D31" s="26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33"/>
      <c r="P31" s="24"/>
      <c r="Q31" s="25"/>
      <c r="R31" s="24"/>
      <c r="S31" s="23"/>
      <c r="T31" s="22"/>
    </row>
    <row r="32" spans="1:22" s="10" customFormat="1" ht="30" hidden="1" customHeight="1" x14ac:dyDescent="0.25">
      <c r="A32" s="32"/>
      <c r="B32" s="31"/>
      <c r="C32" s="31"/>
      <c r="D32" s="26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33"/>
      <c r="P32" s="24"/>
      <c r="Q32" s="25"/>
      <c r="R32" s="24"/>
      <c r="S32" s="23"/>
      <c r="T32" s="22"/>
    </row>
    <row r="33" spans="1:20" s="10" customFormat="1" ht="30" customHeight="1" x14ac:dyDescent="0.25">
      <c r="A33" s="32"/>
      <c r="B33" s="31"/>
      <c r="C33" s="31"/>
      <c r="D33" s="26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33"/>
      <c r="P33" s="24"/>
      <c r="Q33" s="25"/>
      <c r="R33" s="24"/>
      <c r="S33" s="23"/>
      <c r="T33" s="22"/>
    </row>
    <row r="34" spans="1:20" s="10" customFormat="1" ht="30" customHeight="1" x14ac:dyDescent="0.25">
      <c r="A34" s="32"/>
      <c r="B34" s="31"/>
      <c r="C34" s="31"/>
      <c r="D34" s="26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33"/>
      <c r="P34" s="24"/>
      <c r="Q34" s="25"/>
      <c r="R34" s="24"/>
      <c r="S34" s="23"/>
      <c r="T34" s="22"/>
    </row>
    <row r="35" spans="1:20" s="10" customFormat="1" ht="30" customHeight="1" x14ac:dyDescent="0.25">
      <c r="A35" s="32"/>
      <c r="B35" s="31"/>
      <c r="C35" s="31"/>
      <c r="D35" s="26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33"/>
      <c r="P35" s="24"/>
      <c r="Q35" s="25"/>
      <c r="R35" s="24"/>
      <c r="S35" s="23"/>
      <c r="T35" s="22"/>
    </row>
    <row r="36" spans="1:20" s="10" customFormat="1" ht="30" customHeight="1" x14ac:dyDescent="0.25">
      <c r="A36" s="32"/>
      <c r="B36" s="31"/>
      <c r="C36" s="30"/>
      <c r="D36" s="26"/>
      <c r="E36" s="29"/>
      <c r="F36" s="29"/>
      <c r="G36" s="29"/>
      <c r="H36" s="28"/>
      <c r="I36" s="28"/>
      <c r="J36" s="28"/>
      <c r="K36" s="28"/>
      <c r="L36" s="28"/>
      <c r="M36" s="24"/>
      <c r="N36" s="24"/>
      <c r="O36" s="27"/>
      <c r="P36" s="26"/>
      <c r="Q36" s="25"/>
      <c r="R36" s="24"/>
      <c r="S36" s="23"/>
      <c r="T36" s="22"/>
    </row>
    <row r="37" spans="1:20" s="10" customFormat="1" ht="30" customHeight="1" x14ac:dyDescent="0.25">
      <c r="A37" s="21"/>
      <c r="B37" s="20"/>
      <c r="C37" s="19"/>
      <c r="D37" s="15"/>
      <c r="E37" s="18"/>
      <c r="F37" s="18"/>
      <c r="G37" s="18"/>
      <c r="H37" s="17"/>
      <c r="I37" s="17"/>
      <c r="J37" s="17"/>
      <c r="K37" s="17"/>
      <c r="L37" s="17"/>
      <c r="M37" s="13"/>
      <c r="N37" s="13"/>
      <c r="O37" s="16"/>
      <c r="P37" s="15"/>
      <c r="Q37" s="14"/>
      <c r="R37" s="13"/>
      <c r="S37" s="12"/>
      <c r="T37" s="11"/>
    </row>
    <row r="38" spans="1:20" ht="27" customHeight="1" thickBot="1" x14ac:dyDescent="0.3">
      <c r="A38" s="7"/>
      <c r="B38" s="7"/>
      <c r="C38" s="7"/>
      <c r="D38" s="8"/>
      <c r="E38" s="7"/>
      <c r="F38" s="7"/>
      <c r="G38" s="7"/>
      <c r="H38" s="9"/>
      <c r="I38" s="9"/>
      <c r="J38" s="9"/>
      <c r="K38" s="9"/>
      <c r="L38" s="9"/>
      <c r="M38" s="7"/>
      <c r="N38" s="7"/>
      <c r="O38" s="9"/>
      <c r="P38" s="8"/>
      <c r="Q38" s="8"/>
      <c r="R38" s="7"/>
      <c r="S38" s="6"/>
      <c r="T38" s="5"/>
    </row>
    <row r="39" spans="1:20" ht="27" customHeight="1" thickBot="1" x14ac:dyDescent="0.3">
      <c r="T39" s="4">
        <f>SUM(T4:T37)</f>
        <v>63506.704761904759</v>
      </c>
    </row>
  </sheetData>
  <autoFilter ref="A3:V32">
    <filterColumn colId="15">
      <filters>
        <dateGroupItem year="2015" dateTimeGrouping="year"/>
      </filters>
    </filterColumn>
  </autoFilter>
  <mergeCells count="17">
    <mergeCell ref="Q2:Q3"/>
    <mergeCell ref="R2:R3"/>
    <mergeCell ref="A1:G1"/>
    <mergeCell ref="H1:T1"/>
    <mergeCell ref="A2:A3"/>
    <mergeCell ref="B2:B3"/>
    <mergeCell ref="C2:C3"/>
    <mergeCell ref="D2:D3"/>
    <mergeCell ref="E2:E3"/>
    <mergeCell ref="F2:F3"/>
    <mergeCell ref="G2:G3"/>
    <mergeCell ref="H2:K2"/>
    <mergeCell ref="S2:T2"/>
    <mergeCell ref="L2:M2"/>
    <mergeCell ref="N2:N3"/>
    <mergeCell ref="O2:O3"/>
    <mergeCell ref="P2:P3"/>
  </mergeCells>
  <hyperlinks>
    <hyperlink ref="N8" r:id="rId1"/>
    <hyperlink ref="N12" r:id="rId2"/>
    <hyperlink ref="N13" r:id="rId3"/>
    <hyperlink ref="N15" r:id="rId4"/>
    <hyperlink ref="N18" r:id="rId5"/>
    <hyperlink ref="N16" r:id="rId6"/>
    <hyperlink ref="N23" r:id="rId7"/>
    <hyperlink ref="N22" r:id="rId8"/>
    <hyperlink ref="N24" r:id="rId9"/>
    <hyperlink ref="N25" r:id="rId10"/>
    <hyperlink ref="N26" r:id="rId11"/>
  </hyperlinks>
  <pageMargins left="0.27559055118110237" right="0" top="0.47244094488188981" bottom="0.23622047244094491" header="0.31496062992125984" footer="0.31496062992125984"/>
  <pageSetup paperSize="9" scale="70" orientation="landscape" r:id="rId12"/>
  <drawing r:id="rId13"/>
  <legacyDrawing r:id="rId14"/>
  <oleObjects>
    <mc:AlternateContent xmlns:mc="http://schemas.openxmlformats.org/markup-compatibility/2006">
      <mc:Choice Requires="x14">
        <oleObject progId="Word.Document.8" shapeId="1026" r:id="rId15">
          <objectPr defaultSize="0" autoPict="0" r:id="rId16">
            <anchor moveWithCells="1">
              <from>
                <xdr:col>0</xdr:col>
                <xdr:colOff>38100</xdr:colOff>
                <xdr:row>0</xdr:row>
                <xdr:rowOff>0</xdr:rowOff>
              </from>
              <to>
                <xdr:col>3</xdr:col>
                <xdr:colOff>1304925</xdr:colOff>
                <xdr:row>0</xdr:row>
                <xdr:rowOff>1133475</xdr:rowOff>
              </to>
            </anchor>
          </objectPr>
        </oleObject>
      </mc:Choice>
      <mc:Fallback>
        <oleObject progId="Word.Document.8" shapeId="1026" r:id="rId1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Affidamenti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Elisabetta Natale</dc:creator>
  <cp:lastModifiedBy>Elisabetta Natale</cp:lastModifiedBy>
  <dcterms:created xsi:type="dcterms:W3CDTF">2016-05-20T08:22:57Z</dcterms:created>
  <dcterms:modified xsi:type="dcterms:W3CDTF">2017-02-17T10:37:12Z</dcterms:modified>
</cp:coreProperties>
</file>