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atale\Desktop\LORENZO\"/>
    </mc:Choice>
  </mc:AlternateContent>
  <bookViews>
    <workbookView xWindow="0" yWindow="0" windowWidth="28800" windowHeight="11835"/>
  </bookViews>
  <sheets>
    <sheet name="AFFIDAM. INCARICHI E LAVORI" sheetId="1" r:id="rId1"/>
  </sheets>
  <externalReferences>
    <externalReference r:id="rId2"/>
  </externalReferences>
  <definedNames>
    <definedName name="_xlnm._FilterDatabase" localSheetId="0" hidden="1">'AFFIDAM. INCARICHI E LAVORI'!$A$3:$W$74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7" i="1" l="1"/>
  <c r="U52" i="1"/>
  <c r="U51" i="1"/>
  <c r="U50" i="1"/>
  <c r="U46" i="1"/>
  <c r="U27" i="1"/>
  <c r="R27" i="1"/>
  <c r="U26" i="1"/>
  <c r="V25" i="1"/>
  <c r="T25" i="1"/>
  <c r="V24" i="1"/>
  <c r="T24" i="1"/>
  <c r="V22" i="1"/>
  <c r="V27" i="1" s="1"/>
  <c r="V21" i="1"/>
  <c r="T21" i="1"/>
  <c r="V20" i="1"/>
  <c r="U19" i="1"/>
  <c r="T18" i="1"/>
  <c r="U17" i="1"/>
  <c r="U16" i="1"/>
  <c r="U15" i="1"/>
  <c r="U13" i="1"/>
  <c r="U12" i="1"/>
  <c r="U11" i="1"/>
  <c r="U10" i="1"/>
  <c r="U9" i="1"/>
  <c r="U8" i="1"/>
  <c r="U77" i="1" s="1"/>
  <c r="U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19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5" i="1"/>
</calcChain>
</file>

<file path=xl/comments1.xml><?xml version="1.0" encoding="utf-8"?>
<comments xmlns="http://schemas.openxmlformats.org/spreadsheetml/2006/main">
  <authors>
    <author>Antonio Baldazzi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Antonio Baldazzi:
</t>
        </r>
        <r>
          <rPr>
            <sz val="9"/>
            <color indexed="81"/>
            <rFont val="Tahoma"/>
            <family val="2"/>
          </rPr>
          <t xml:space="preserve">
LEGENDA:
C.F. = Cottimo fiduciario
A.D. = Affidamento diretto</t>
        </r>
      </text>
    </comment>
  </commentList>
</comments>
</file>

<file path=xl/sharedStrings.xml><?xml version="1.0" encoding="utf-8"?>
<sst xmlns="http://schemas.openxmlformats.org/spreadsheetml/2006/main" count="500" uniqueCount="253">
  <si>
    <t>PROGR.</t>
  </si>
  <si>
    <t>CIG  ANAC</t>
  </si>
  <si>
    <t>N.     PROTOCOLLO</t>
  </si>
  <si>
    <t>SETTORE</t>
  </si>
  <si>
    <t>OGGETTO DEL BANDO</t>
  </si>
  <si>
    <t>NATURA</t>
  </si>
  <si>
    <t>PROCEDURA DI SCELTA DEL CONTRAENTE</t>
  </si>
  <si>
    <t>NORMA DI RIFERIMENTO</t>
  </si>
  <si>
    <t>ELENCO DITTE OPERATORI  INVITATI</t>
  </si>
  <si>
    <t>AGGIUDICATARIO</t>
  </si>
  <si>
    <t>C.V. professionista</t>
  </si>
  <si>
    <t>DATI  FISCALI                   (C.F.  - P. IVA)</t>
  </si>
  <si>
    <t>DATA AFFIDAM.</t>
  </si>
  <si>
    <t>IMPORTO AGGIUDICAZ.</t>
  </si>
  <si>
    <t>DURATA LAVORI</t>
  </si>
  <si>
    <t>IMPORTO SOMME LIQUIDATE</t>
  </si>
  <si>
    <t>Ditte</t>
  </si>
  <si>
    <t>Professionisti</t>
  </si>
  <si>
    <t>Acconto</t>
  </si>
  <si>
    <t>Saldo</t>
  </si>
  <si>
    <t>Tecnico</t>
  </si>
  <si>
    <t>Fornitura, installazione e configurazione di server e workstation</t>
  </si>
  <si>
    <t>Hardware e software</t>
  </si>
  <si>
    <t>C.F.</t>
  </si>
  <si>
    <t>articolo 125, comma 4, del Decreto legislativo n. 163/2006</t>
  </si>
  <si>
    <t xml:space="preserve">Infotek S.r.l.  </t>
  </si>
  <si>
    <t xml:space="preserve">Farnedi ICT S.r.l. </t>
  </si>
  <si>
    <t>Elettronics Adriatica S.n.c.</t>
  </si>
  <si>
    <t>Infotek S.r.l.</t>
  </si>
  <si>
    <t>02604220406</t>
  </si>
  <si>
    <t>5 gg.</t>
  </si>
  <si>
    <t>Fornitura e installazione proservizio per deposito attrezzi</t>
  </si>
  <si>
    <t xml:space="preserve">Lavori edili </t>
  </si>
  <si>
    <t>Briganti S..r.l.</t>
  </si>
  <si>
    <t>Magazzini Branducci</t>
  </si>
  <si>
    <t>Stilfaber S.r.l.</t>
  </si>
  <si>
    <t>03842950408</t>
  </si>
  <si>
    <t>180 gg.</t>
  </si>
  <si>
    <t>Fornitura e posa di gocciolatoio al cornicione della palazzina spogliatoio P.M. e magazzino A.A. e pulizia grondaie della tettoia parcheggio</t>
  </si>
  <si>
    <t>Ordinaria Manutenzione lavori edili</t>
  </si>
  <si>
    <t>Lattoneria F.lli Vitali S.r.l.</t>
  </si>
  <si>
    <t>F.lli Giorgi S..r.l.</t>
  </si>
  <si>
    <t>F.lli Vitali S.r.l.</t>
  </si>
  <si>
    <t>02481550404</t>
  </si>
  <si>
    <t>3 gg.</t>
  </si>
  <si>
    <t xml:space="preserve">Lavori di manutenzioarte ordinaria per esecuzione di soletta e ripristino parte di parete interna </t>
  </si>
  <si>
    <t>A.D.</t>
  </si>
  <si>
    <t>articolo 125, comma 8, ultimo periodo, del decreto legislativo n. 163/2006</t>
  </si>
  <si>
    <t>Tafur Guevara Jorge Luis</t>
  </si>
  <si>
    <t>02655960405</t>
  </si>
  <si>
    <t>7 gg.</t>
  </si>
  <si>
    <t>Redazione pratiche catastali per impianti appartenenti al SII</t>
  </si>
  <si>
    <t>Incarico professionale</t>
  </si>
  <si>
    <t>articolo 125, comma 11, ultimo periodo, del decreto legislativo n. 163/2006</t>
  </si>
  <si>
    <t>Geom. Bertaccini Valerio</t>
  </si>
  <si>
    <t>0926450404</t>
  </si>
  <si>
    <t>365 gg.</t>
  </si>
  <si>
    <t>Redazione pratica edilizia ed aggiornamento catastale di un manufatto adibito a sollevamento fogna nera denominato S3, Comune di S. Mauro P.</t>
  </si>
  <si>
    <t>Ing. Silvagni Orfeo</t>
  </si>
  <si>
    <t>00390510402</t>
  </si>
  <si>
    <t>Lavori di manutenzioarte ordinaria per tinteggiatura interna e sistemazione pavimentazione ad una porzione di fabbricato adibito a magazzino</t>
  </si>
  <si>
    <t>15 gg.</t>
  </si>
  <si>
    <t>Redazione pratica tecnico-amministrativa per regolarizzazione conformità impianto elettrico spogliatoi</t>
  </si>
  <si>
    <t>P.I. Zani Filippo</t>
  </si>
  <si>
    <t>02592820407</t>
  </si>
  <si>
    <t>Collaudo tecnico amministrativo impianto di sollevamento S3, sito in Comune di S. Mauro Pascoli</t>
  </si>
  <si>
    <t>Ing. Brandolini Piero</t>
  </si>
  <si>
    <t>Ing. Ceredi Marco</t>
  </si>
  <si>
    <t>Ing. Collinelli Angelo</t>
  </si>
  <si>
    <t>02420210409</t>
  </si>
  <si>
    <t>Redazione pratica edilizia ed aggiornamento catastale per proservizio nell'area del depuratore Bastia</t>
  </si>
  <si>
    <t>Ing. Zamagni Christian</t>
  </si>
  <si>
    <t>Geom. Gasperoni Giuliano</t>
  </si>
  <si>
    <t>Geom. Boselli Riccardo</t>
  </si>
  <si>
    <t>02155180405</t>
  </si>
  <si>
    <t>Geom. Turroni Riccardo</t>
  </si>
  <si>
    <t>03818230405</t>
  </si>
  <si>
    <t>90 gg.</t>
  </si>
  <si>
    <t xml:space="preserve">Geom. Farfaneti Pierluigi </t>
  </si>
  <si>
    <t>FRF PLG 69T29 A565F  02459270407</t>
  </si>
  <si>
    <t>Geom. Lapenna Claudia</t>
  </si>
  <si>
    <t>Geom. Valentini Luca</t>
  </si>
  <si>
    <t>03418360404</t>
  </si>
  <si>
    <t>03973540408</t>
  </si>
  <si>
    <t>Redazione pratica tecnica-amministrativa per regolarizzazione conformità impianto elettrico sede  Unica Reti</t>
  </si>
  <si>
    <t>23 gg.</t>
  </si>
  <si>
    <t>295/2015</t>
  </si>
  <si>
    <t>Geom. Bandini Giacomo</t>
  </si>
  <si>
    <t>03249890405</t>
  </si>
  <si>
    <t>189 gg.</t>
  </si>
  <si>
    <t>294/2015</t>
  </si>
  <si>
    <t>Verifica urbanistica e redazione pratiche edilizie in sanatoria di manufatti e corpi tecnici ubicati nell'area del depuratore Bastia, Comune di Savignano</t>
  </si>
  <si>
    <t>Ing. Corbara Christian</t>
  </si>
  <si>
    <t>Ing. Succi Andrea</t>
  </si>
  <si>
    <t>03268570409</t>
  </si>
  <si>
    <t>15/2016</t>
  </si>
  <si>
    <t>Redazione pratiche catastali per impianti appartenenti al SII - serbatoi di Campantolino e Riofreddo  Comune di Verghereto</t>
  </si>
  <si>
    <t>70/2016</t>
  </si>
  <si>
    <t>Redazione pratiche catastali per impianti appartenenti al SII - serbatoi  in   Comune di Verghereto  e Bagno di Romagna</t>
  </si>
  <si>
    <t>150 gg.</t>
  </si>
  <si>
    <t>146/2016</t>
  </si>
  <si>
    <t>Verifica urbanistica, rilievi e redazione dello stato di fatto, di tutti i manufatti componenti l'impianto di depurazione sito in Via Canale Bonificazione, Comune di Cesenatico per sanatorie e regolare esecuzione di tutto il sito.</t>
  </si>
  <si>
    <t>147/20106</t>
  </si>
  <si>
    <t>Verifica urbanistica, rilievi e redazione dello stato di fatto, di tutti i manufatti componenti l'impianto di depurazione sito in Via Correcchio, Comune di Forlì per sanatorie e regolare esecuzione di tutto il sito.</t>
  </si>
  <si>
    <t xml:space="preserve">CRB CRS 69P28 C573X    02633020405  </t>
  </si>
  <si>
    <t>184/2016</t>
  </si>
  <si>
    <t>Redazione pratiche catastali per impianti appartenenti al SII identificati in serbatoio idrico Loc. Mortano Comune di S. Sofia e serbatoio idrico P. Fantella Comune di Premilcuore -</t>
  </si>
  <si>
    <t>Geom. Gemmi Paola</t>
  </si>
  <si>
    <t>GMM PLA 65L56 D704H    01082740406</t>
  </si>
  <si>
    <t>120 gg.</t>
  </si>
  <si>
    <t>Amministrativo</t>
  </si>
  <si>
    <t>Revisione regolamento interno per l'affidamento di lavori, servizi e forniture, nei settori ordinari, di importo inferiore alle soglie di cui all'art. 35 D.LGS. 18 Aprile 2016 N. 50</t>
  </si>
  <si>
    <t>Incarino legale/amministrativo</t>
  </si>
  <si>
    <t>Mediaconsult Srl</t>
  </si>
  <si>
    <t>Studio Legale Lombardi-Penserino</t>
  </si>
  <si>
    <t>30 gg</t>
  </si>
  <si>
    <t>COMPETENZA I° SEM.2016</t>
  </si>
  <si>
    <t>34/2017</t>
  </si>
  <si>
    <t>Redazione pratiche catastali per un impianto adibito a serbatoio,idrico appartenente al SII  e ubicato in Loc. Castagnolo Comune di Civitella di R.</t>
  </si>
  <si>
    <t>Geom. Torelli Mauro</t>
  </si>
  <si>
    <t>TLR MRA 54S11 D704K  01198850404</t>
  </si>
  <si>
    <t>60 gg.</t>
  </si>
  <si>
    <t>88/2017</t>
  </si>
  <si>
    <t>Redazione pratiche catastali per impianti appartenenti al SII, ubicati nei Comuni di Sogliano al Rubicone, Sarsina e Gatteo</t>
  </si>
  <si>
    <t>TRR RCR 79P26 C573X   03818230405</t>
  </si>
  <si>
    <t>89/2017</t>
  </si>
  <si>
    <t>Redazione di rilievi di inquadramento e posizionamento catastale di impianti appartenenti al SII, ubicati nei Comuni di Mercato Saraceno, Sogliano al Rubicone, Sarsina, Cesena, Cesenatico</t>
  </si>
  <si>
    <t>ZBA1E1342F</t>
  </si>
  <si>
    <t>99/2017</t>
  </si>
  <si>
    <t>Redazione pratiche catastali per un impianto adibito a serbatoio,idrico appartenente al SII  e ubicato in Loc. Pianetto Comune di Galeata.</t>
  </si>
  <si>
    <t>AFFIDAMENTO DIRETTO</t>
  </si>
  <si>
    <t>ZF1201FD1D</t>
  </si>
  <si>
    <t>235/2017</t>
  </si>
  <si>
    <t>Geom. Versari  Stefano</t>
  </si>
  <si>
    <t>VRS SFN 60T30 C573P   03149670402</t>
  </si>
  <si>
    <t>Z591E867CB</t>
  </si>
  <si>
    <t>130/2017</t>
  </si>
  <si>
    <t>Redazione pratica catastale di un impianto adibito a serbatoio,idrico appartenente al SII  e ubicato in Loc. Fiumana, Comune di Predappio.</t>
  </si>
  <si>
    <t>Ing. Venturi  Enrico</t>
  </si>
  <si>
    <t>VNT NRC 72M18 D704Q  03504400403</t>
  </si>
  <si>
    <t>Z921FE45F2</t>
  </si>
  <si>
    <t>220/2017</t>
  </si>
  <si>
    <t>Redazione di lavori per la riqualificazione urbana di un'area da adibire ad orti pubblici</t>
  </si>
  <si>
    <t>COTTIMO FIDUCIARIO</t>
  </si>
  <si>
    <t>Consorzio CON.SO.S.</t>
  </si>
  <si>
    <t>Ditta Coromano S.r.l.</t>
  </si>
  <si>
    <t>Ditta C.E.I.S.A. S.p.A.</t>
  </si>
  <si>
    <t>C.E.I.S.A.  S.p.A.</t>
  </si>
  <si>
    <t>00308730373</t>
  </si>
  <si>
    <t>30 gg.</t>
  </si>
  <si>
    <t>Z5C2064747</t>
  </si>
  <si>
    <t>255/2017</t>
  </si>
  <si>
    <t>Redazione pratiche catastali per  impianti adibiti a serbatoi,idrici appartenente al SII  e ubicato in Comune di Mercato Saraceno, Comune di Borghi e area urbana  Comune di Gambettola</t>
  </si>
  <si>
    <t>Z3020B71D6</t>
  </si>
  <si>
    <t>266/2017</t>
  </si>
  <si>
    <t>Incarico professionale  per aggiornamento catastale  impianto di depurazione denominato Bastia, Via Rubicone Destra, Comune di Savignano sul Rubicone.</t>
  </si>
  <si>
    <t>Geom. Vitali Marco</t>
  </si>
  <si>
    <t>Geom.Teodorani Fabio</t>
  </si>
  <si>
    <t>Geom. Vitali  Marco</t>
  </si>
  <si>
    <t>VTL MRC 68B21 C573F  03266910409</t>
  </si>
  <si>
    <t>45 gg.</t>
  </si>
  <si>
    <t>Z2A2164FC5</t>
  </si>
  <si>
    <t>300/2017</t>
  </si>
  <si>
    <t>Incarico professionale  per aggiornamento catastale  impianto di depurazione centrale, del Comune di Cesenatico, Via Canale Bonificazione</t>
  </si>
  <si>
    <t>21  gg.</t>
  </si>
  <si>
    <t>ZED216534E</t>
  </si>
  <si>
    <t>299/2017</t>
  </si>
  <si>
    <t>Regolarizzazione edilizio-catastale dell’impianto adibito a sernatoio idrico denominato “Berleta di Sotto”, Comune di Santa Sofia, Località Berleta</t>
  </si>
  <si>
    <t>Geom. Bardi Marco</t>
  </si>
  <si>
    <t>BLL SFN 66L13 I472R  03249890405</t>
  </si>
  <si>
    <t>ZCB1E43974</t>
  </si>
  <si>
    <t>111/2017</t>
  </si>
  <si>
    <t>Manutenzione</t>
  </si>
  <si>
    <t>Lavori di manutenzione e controllo apparati ad impianti elettrici, presenti c/o la nostra sede in Via Rubicone Destra I° Tratto n.1950, per l’anno 2017</t>
  </si>
  <si>
    <t>Lavori  manutenzione elettrica</t>
  </si>
  <si>
    <t>Orlandi Maurizio</t>
  </si>
  <si>
    <t>RLN MRZ 61P16 D935D  01490610407</t>
  </si>
  <si>
    <t>8 mesi</t>
  </si>
  <si>
    <t>ZC11E438B8</t>
  </si>
  <si>
    <t>112/2017</t>
  </si>
  <si>
    <t>lavori di manutenzione per sostituzione fari esterni e lampade di emergenza interne alla sede di Via Rubicone Destra I° Tratto n.1950</t>
  </si>
  <si>
    <t>ZF61F80843</t>
  </si>
  <si>
    <t>ASSISTENZA E SUPPORTO PER LA DEFINIZIONE CRITERI E INTERVENTI RIQUALIFICAZIONE PER EFFICIENTAMENTO ENERGETICO PER GARA GAS</t>
  </si>
  <si>
    <t>Servizi</t>
  </si>
  <si>
    <t xml:space="preserve">AGENZIA PER L’ENERGIA E LO SVILUPPO SOSTENIBILE - AESS </t>
  </si>
  <si>
    <t>5 mesi</t>
  </si>
  <si>
    <t>ZD21FA75FB</t>
  </si>
  <si>
    <t>Documentazione fotografica delle torri piezometriche della rete acquedottistica pubblica del territorio romagnolo</t>
  </si>
  <si>
    <t>Guido Guidi</t>
  </si>
  <si>
    <t>GDUGDU41A01C573D   01416640405</t>
  </si>
  <si>
    <t>30 giorni</t>
  </si>
  <si>
    <t>Z782007B88</t>
  </si>
  <si>
    <t>226/2017</t>
  </si>
  <si>
    <t>Predisposizione cartografia a supporto del bando di gara distribuzione gas</t>
  </si>
  <si>
    <t>Ing. liserra Tonino</t>
  </si>
  <si>
    <t>03023661204</t>
  </si>
  <si>
    <t>6 mesi</t>
  </si>
  <si>
    <t>ZAB2083B0A</t>
  </si>
  <si>
    <t>260/2017</t>
  </si>
  <si>
    <t>Incarico per certificazione volontaria al Bilancio 2017</t>
  </si>
  <si>
    <t>Ria Grant Thornton S.p.A.</t>
  </si>
  <si>
    <t>02342440399</t>
  </si>
  <si>
    <t>Z8F20F2515</t>
  </si>
  <si>
    <t>282/2017</t>
  </si>
  <si>
    <t>ACQUISTO CARTELLE - CARTA INTESTATA - BUSTE - BLOCCHI APPUNTI</t>
  </si>
  <si>
    <t>Fornitura</t>
  </si>
  <si>
    <t>STAMPEART SRLS</t>
  </si>
  <si>
    <t>04295720405</t>
  </si>
  <si>
    <t>15 giorni</t>
  </si>
  <si>
    <t>Z3C219E861</t>
  </si>
  <si>
    <t>07/2018</t>
  </si>
  <si>
    <t>Redazione di Collaudo statico ai sensi della Legge 1086/71, (prot. Sismico n.7545/95), relativo ad un impianto per il trattamento e la riduzione dei cattivi odori, realizzato all’interno dell’area del depuratore Bastia, Comune di Savignano sul Rubicone</t>
  </si>
  <si>
    <t>Ing. Massari  Mauro</t>
  </si>
  <si>
    <t>00808890404</t>
  </si>
  <si>
    <t>Z8321A84C8</t>
  </si>
  <si>
    <t>10/2018</t>
  </si>
  <si>
    <t>Redazione del “Collaudo/Certificato di Idoneità Statica” relativo a corpi tecnici esistenti, realizzati con Concessione Edilizia n.1022/80, facenti parte del complesso di trattamento acque reflue dell’impianto depurativo Bastia, ubicato in Comune di Savignano sul Rubicone</t>
  </si>
  <si>
    <t>Ing. Bianchi Giancarlo</t>
  </si>
  <si>
    <t>02504150406</t>
  </si>
  <si>
    <t>Z612200756</t>
  </si>
  <si>
    <t>76/2018</t>
  </si>
  <si>
    <t>12 mesi</t>
  </si>
  <si>
    <t>Z04223AC30</t>
  </si>
  <si>
    <t>89/2018</t>
  </si>
  <si>
    <t>Affidamento incarico per analisi tariffe di distribuzione gas naturale</t>
  </si>
  <si>
    <t>Incarivo Professionale</t>
  </si>
  <si>
    <t xml:space="preserve">GESTIR S.r.l. </t>
  </si>
  <si>
    <t>02019060363</t>
  </si>
  <si>
    <t xml:space="preserve">ZD0226A22B </t>
  </si>
  <si>
    <t xml:space="preserve">106/2018 </t>
  </si>
  <si>
    <t>Incarico per la redazione di certificazione energetica relativa a due fabbricati adibiti a magazzino/deposito mezzi, ubicati presso la sede dì Unica Reti S.p.A. in Comune di Savignano sul Rubicone, Via Rubicone Destra.</t>
  </si>
  <si>
    <t xml:space="preserve">Geom. Tosi Adriano </t>
  </si>
  <si>
    <t>01846820403</t>
  </si>
  <si>
    <t>10 gg.</t>
  </si>
  <si>
    <t>Z0E227AC88</t>
  </si>
  <si>
    <t>LICENZA D’USO APPLICATIVO AVCP-190-FROM-EXCEL-TO-XML</t>
  </si>
  <si>
    <t>ASSOCONS</t>
  </si>
  <si>
    <t>01960650131</t>
  </si>
  <si>
    <t>ZE522A1E2C</t>
  </si>
  <si>
    <t>Richiesta parere</t>
  </si>
  <si>
    <t>Prof. Avv. Luca Nanni</t>
  </si>
  <si>
    <t>03439530100</t>
  </si>
  <si>
    <t>Z8222AC3A9</t>
  </si>
  <si>
    <t>FORNITURA CANCELLERIA</t>
  </si>
  <si>
    <t>THEMA OFFICE</t>
  </si>
  <si>
    <t>01762630406</t>
  </si>
  <si>
    <t>365 gg</t>
  </si>
  <si>
    <t xml:space="preserve">ZDC22F9BB3 </t>
  </si>
  <si>
    <t>162/2018</t>
  </si>
  <si>
    <t>Conferimento di incarico professionale, relativo all’aggiornamento catastale e verifica urbanistica del serbatoio idrico, ubicato in Comune di Cesena, Località Monte Cavallo, Via Luzzena.</t>
  </si>
  <si>
    <t>Geom. Sacchetti Gianni</t>
  </si>
  <si>
    <t>SCC GNN 72C28 C573C  04185190404</t>
  </si>
  <si>
    <t xml:space="preserve">60 gg.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</si>
</sst>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43" fontId="0" fillId="0" borderId="2" xfId="1" applyFont="1" applyBorder="1" applyAlignment="1"/>
    <xf numFmtId="43" fontId="0" fillId="0" borderId="3" xfId="1" applyFont="1" applyBorder="1" applyAlignment="1"/>
    <xf numFmtId="0" fontId="0" fillId="0" borderId="0" xfId="0" applyAlignment="1"/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textRotation="90" wrapText="1"/>
    </xf>
    <xf numFmtId="43" fontId="3" fillId="2" borderId="7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9" xfId="0" applyBorder="1" applyAlignment="1">
      <alignment textRotation="90"/>
    </xf>
    <xf numFmtId="0" fontId="0" fillId="0" borderId="10" xfId="0" applyBorder="1" applyAlignment="1"/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3" fontId="0" fillId="0" borderId="9" xfId="1" applyFont="1" applyBorder="1" applyAlignment="1">
      <alignment textRotation="90"/>
    </xf>
    <xf numFmtId="0" fontId="0" fillId="0" borderId="9" xfId="0" applyBorder="1" applyAlignment="1">
      <alignment horizontal="center" textRotation="90"/>
    </xf>
    <xf numFmtId="43" fontId="0" fillId="0" borderId="9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44" fontId="4" fillId="0" borderId="18" xfId="2" applyFont="1" applyBorder="1" applyAlignment="1">
      <alignment vertical="center" wrapText="1"/>
    </xf>
    <xf numFmtId="44" fontId="4" fillId="0" borderId="23" xfId="2" applyFont="1" applyBorder="1" applyAlignment="1">
      <alignment horizontal="center" vertical="center" wrapText="1"/>
    </xf>
    <xf numFmtId="44" fontId="4" fillId="0" borderId="24" xfId="2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44" fontId="4" fillId="0" borderId="19" xfId="2" applyFont="1" applyBorder="1" applyAlignment="1">
      <alignment vertical="center" wrapText="1"/>
    </xf>
    <xf numFmtId="44" fontId="0" fillId="0" borderId="0" xfId="0" applyNumberFormat="1"/>
    <xf numFmtId="0" fontId="4" fillId="0" borderId="19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2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44" fontId="4" fillId="0" borderId="0" xfId="0" applyNumberFormat="1" applyFont="1"/>
    <xf numFmtId="43" fontId="4" fillId="0" borderId="23" xfId="1" applyFont="1" applyBorder="1" applyAlignment="1">
      <alignment horizontal="center" vertical="center" wrapText="1"/>
    </xf>
    <xf numFmtId="43" fontId="4" fillId="0" borderId="24" xfId="1" applyFont="1" applyBorder="1" applyAlignment="1">
      <alignment horizontal="right" vertical="center" wrapText="1"/>
    </xf>
    <xf numFmtId="0" fontId="6" fillId="0" borderId="19" xfId="3" applyFont="1" applyBorder="1" applyAlignment="1">
      <alignment horizontal="center" vertical="center"/>
    </xf>
    <xf numFmtId="43" fontId="4" fillId="0" borderId="19" xfId="1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43" fontId="4" fillId="0" borderId="24" xfId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3" fontId="6" fillId="0" borderId="19" xfId="1" applyFont="1" applyBorder="1" applyAlignment="1">
      <alignment vertical="center" wrapText="1"/>
    </xf>
    <xf numFmtId="43" fontId="6" fillId="0" borderId="23" xfId="1" applyFont="1" applyBorder="1" applyAlignment="1">
      <alignment horizontal="center" vertical="center" wrapText="1"/>
    </xf>
    <xf numFmtId="43" fontId="6" fillId="0" borderId="24" xfId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49" fontId="4" fillId="0" borderId="19" xfId="0" quotePrefix="1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43" fontId="4" fillId="0" borderId="13" xfId="1" applyFont="1" applyBorder="1" applyAlignment="1">
      <alignment vertical="center" wrapText="1"/>
    </xf>
    <xf numFmtId="43" fontId="4" fillId="0" borderId="14" xfId="1" applyFont="1" applyBorder="1" applyAlignment="1">
      <alignment horizontal="center" vertical="center" wrapText="1"/>
    </xf>
    <xf numFmtId="43" fontId="4" fillId="0" borderId="15" xfId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/>
    </xf>
    <xf numFmtId="43" fontId="0" fillId="0" borderId="0" xfId="1" applyFont="1" applyBorder="1" applyAlignment="1">
      <alignment vertical="center"/>
    </xf>
    <xf numFmtId="43" fontId="0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horizontal="right" vertical="center"/>
    </xf>
    <xf numFmtId="0" fontId="0" fillId="0" borderId="0" xfId="0" applyAlignment="1">
      <alignment horizontal="center"/>
    </xf>
    <xf numFmtId="43" fontId="0" fillId="0" borderId="0" xfId="1" applyFont="1"/>
    <xf numFmtId="43" fontId="0" fillId="4" borderId="29" xfId="1" applyFont="1" applyFill="1" applyBorder="1"/>
    <xf numFmtId="43" fontId="0" fillId="0" borderId="0" xfId="1" applyFont="1" applyAlignment="1">
      <alignment horizontal="center"/>
    </xf>
  </cellXfs>
  <cellStyles count="4">
    <cellStyle name="Collegamento ipertestuale" xfId="3" builtinId="8"/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0</xdr:rowOff>
        </xdr:from>
        <xdr:to>
          <xdr:col>4</xdr:col>
          <xdr:colOff>390525</xdr:colOff>
          <xdr:row>0</xdr:row>
          <xdr:rowOff>1133475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Documenti\UNICA%20RETI%20SpA\SCADENZIARIO%20FORNITO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CONSULENZE"/>
      <sheetName val="PROPOSTA LIQUID. DIVID.2004_05"/>
      <sheetName val="Elenco bonifici x dividendi2008"/>
      <sheetName val="CTR RESIDUI 2008_2009"/>
      <sheetName val="CTR RESIDUI 2008_2010"/>
      <sheetName val="Elenco bonifici x divid.2011 "/>
      <sheetName val="CTR RESIDUI 2008_2011"/>
      <sheetName val="CTR RESIDUI 2011_2013"/>
      <sheetName val="Dividendi 2012 (acconto 40%)"/>
      <sheetName val="Dividendi 2012 (sald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6">
          <cell r="G86">
            <v>2080</v>
          </cell>
        </row>
        <row r="155">
          <cell r="G155">
            <v>2080</v>
          </cell>
        </row>
        <row r="187">
          <cell r="G187">
            <v>2080</v>
          </cell>
        </row>
      </sheetData>
      <sheetData sheetId="8">
        <row r="23">
          <cell r="G23">
            <v>5200</v>
          </cell>
        </row>
        <row r="63">
          <cell r="G63">
            <v>840</v>
          </cell>
        </row>
        <row r="67">
          <cell r="G67">
            <v>945</v>
          </cell>
        </row>
        <row r="73">
          <cell r="G73">
            <v>4392</v>
          </cell>
        </row>
        <row r="88">
          <cell r="G88">
            <v>5200</v>
          </cell>
        </row>
        <row r="135">
          <cell r="G135">
            <v>2205</v>
          </cell>
        </row>
        <row r="147">
          <cell r="G147">
            <v>3120</v>
          </cell>
        </row>
        <row r="149">
          <cell r="G149">
            <v>1050</v>
          </cell>
        </row>
        <row r="164">
          <cell r="G164">
            <v>1963.5</v>
          </cell>
        </row>
        <row r="176">
          <cell r="G176">
            <v>1018.5</v>
          </cell>
        </row>
        <row r="177">
          <cell r="G177">
            <v>1890</v>
          </cell>
        </row>
        <row r="182">
          <cell r="G182">
            <v>1617</v>
          </cell>
        </row>
        <row r="184">
          <cell r="G184">
            <v>1774.5</v>
          </cell>
        </row>
        <row r="189">
          <cell r="G189">
            <v>1551.5</v>
          </cell>
        </row>
      </sheetData>
      <sheetData sheetId="9">
        <row r="79">
          <cell r="G79">
            <v>1875</v>
          </cell>
        </row>
        <row r="90">
          <cell r="G90">
            <v>6760</v>
          </cell>
        </row>
        <row r="173">
          <cell r="G173">
            <v>2205</v>
          </cell>
        </row>
        <row r="174">
          <cell r="G174">
            <v>4056</v>
          </cell>
        </row>
        <row r="175">
          <cell r="G175">
            <v>4368</v>
          </cell>
        </row>
        <row r="176">
          <cell r="G176">
            <v>4222.3999999999996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33585926" TargetMode="External"/><Relationship Id="rId13" Type="http://schemas.openxmlformats.org/officeDocument/2006/relationships/hyperlink" Target="https://smartcig.anticorruzione.it/AVCP-SmartCig/preparaDettaglioComunicazioneOS.action?codDettaglioCarnet=35892141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smartcig.anticorruzione.it/AVCP-SmartCig/preparaDettaglioComunicazioneOS.action?codDettaglioCarnet=31734002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smartcig.anticorruzione.it/AVCP-SmartCig/preparaDettaglioComunicazioneOS.action?codDettaglioCarnet=33684635" TargetMode="External"/><Relationship Id="rId12" Type="http://schemas.openxmlformats.org/officeDocument/2006/relationships/hyperlink" Target="https://smartcig.anticorruzione.it/AVCP-SmartCig/preparaDettaglioComunicazioneOS.action?codDettaglioCarnet=35653331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smartcig.anticorruzione.it/AVCP-SmartCig/preparaDettaglioComunicazioneOS.action?codDettaglioCarnet=31733814" TargetMode="External"/><Relationship Id="rId16" Type="http://schemas.openxmlformats.org/officeDocument/2006/relationships/printerSettings" Target="../printerSettings/printerSettings1.bin"/><Relationship Id="rId20" Type="http://schemas.openxmlformats.org/officeDocument/2006/relationships/image" Target="../media/image1.emf"/><Relationship Id="rId1" Type="http://schemas.openxmlformats.org/officeDocument/2006/relationships/hyperlink" Target="https://smartcig.anticorruzione.it/AVCP-SmartCig/preparaDettaglioComunicazioneOS.action?codDettaglioCarnet=31536045" TargetMode="External"/><Relationship Id="rId6" Type="http://schemas.openxmlformats.org/officeDocument/2006/relationships/hyperlink" Target="https://smartcig.anticorruzione.it/AVCP-SmartCig/preparaDettaglioComunicazioneOS.action?codDettaglioCarnet=33191289" TargetMode="External"/><Relationship Id="rId11" Type="http://schemas.openxmlformats.org/officeDocument/2006/relationships/hyperlink" Target="https://smartcig.anticorruzione.it/AVCP-SmartCig/preparaDettaglioComunicazioneOS.action?codDettaglioCarnet=35252191" TargetMode="External"/><Relationship Id="rId5" Type="http://schemas.openxmlformats.org/officeDocument/2006/relationships/hyperlink" Target="https://smartcig.anticorruzione.it/AVCP-SmartCig/preparaDettaglioComunicazioneOS.action?codDettaglioCarnet=33032129" TargetMode="External"/><Relationship Id="rId15" Type="http://schemas.openxmlformats.org/officeDocument/2006/relationships/hyperlink" Target="https://smartcig.anticorruzione.it/AVCP-SmartCig/preparaDettaglioComunicazioneOS.action?codDettaglioCarnet=36356902" TargetMode="External"/><Relationship Id="rId10" Type="http://schemas.openxmlformats.org/officeDocument/2006/relationships/hyperlink" Target="https://smartcig.anticorruzione.it/AVCP-SmartCig/preparaDettaglioComunicazioneOS.action?codDettaglioCarnet=34546835" TargetMode="External"/><Relationship Id="rId19" Type="http://schemas.openxmlformats.org/officeDocument/2006/relationships/package" Target="../embeddings/Microsoft_Word_Document1.docx"/><Relationship Id="rId4" Type="http://schemas.openxmlformats.org/officeDocument/2006/relationships/hyperlink" Target="https://smartcig.anticorruzione.it/AVCP-SmartCig/preparaDettaglioComunicazioneOS.action?codDettaglioCarnet=32008009" TargetMode="External"/><Relationship Id="rId9" Type="http://schemas.openxmlformats.org/officeDocument/2006/relationships/hyperlink" Target="https://smartcig.anticorruzione.it/AVCP-SmartCig/preparaDettaglioComunicazioneOS.action?codDettaglioCarnet=34093704" TargetMode="External"/><Relationship Id="rId14" Type="http://schemas.openxmlformats.org/officeDocument/2006/relationships/hyperlink" Target="https://smartcig.anticorruzione.it/AVCP-SmartCig/preparaDettaglioComunicazioneOS.action?codDettaglioCarnet=36314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7"/>
  <sheetViews>
    <sheetView tabSelected="1" zoomScale="75" zoomScaleNormal="75" workbookViewId="0">
      <pane ySplit="3" topLeftCell="A48" activePane="bottomLeft" state="frozen"/>
      <selection pane="bottomLeft" activeCell="B48" sqref="B48"/>
    </sheetView>
  </sheetViews>
  <sheetFormatPr defaultRowHeight="27" customHeight="1" x14ac:dyDescent="0.25"/>
  <cols>
    <col min="1" max="1" width="4.7109375" style="103" customWidth="1"/>
    <col min="2" max="2" width="13.7109375" style="103" customWidth="1"/>
    <col min="3" max="3" width="10.140625" style="103" customWidth="1"/>
    <col min="4" max="4" width="14.5703125" style="103" customWidth="1"/>
    <col min="5" max="5" width="43" customWidth="1"/>
    <col min="6" max="6" width="19.7109375" style="103" customWidth="1"/>
    <col min="7" max="7" width="15.42578125" style="103" customWidth="1"/>
    <col min="8" max="8" width="33.42578125" style="103" hidden="1" customWidth="1"/>
    <col min="9" max="12" width="17.7109375" style="103" customWidth="1"/>
    <col min="13" max="13" width="25" style="103" customWidth="1"/>
    <col min="14" max="14" width="16.7109375" style="103" customWidth="1"/>
    <col min="15" max="15" width="16.7109375" style="103" hidden="1" customWidth="1"/>
    <col min="16" max="16" width="22.5703125" style="103" customWidth="1"/>
    <col min="17" max="17" width="11.7109375" style="103" customWidth="1"/>
    <col min="18" max="18" width="12.7109375" style="104" customWidth="1"/>
    <col min="19" max="19" width="8.7109375" style="103" customWidth="1"/>
    <col min="20" max="20" width="11.85546875" style="106" customWidth="1"/>
    <col min="21" max="21" width="13.5703125" style="104" customWidth="1"/>
    <col min="22" max="22" width="12.7109375" customWidth="1"/>
    <col min="23" max="23" width="10.28515625" bestFit="1" customWidth="1"/>
  </cols>
  <sheetData>
    <row r="1" spans="1:23" ht="91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4"/>
      <c r="V1" s="5"/>
    </row>
    <row r="2" spans="1:23" ht="60" customHeight="1" x14ac:dyDescent="0.25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/>
      <c r="K2" s="15"/>
      <c r="L2" s="15"/>
      <c r="M2" s="16" t="s">
        <v>9</v>
      </c>
      <c r="N2" s="17"/>
      <c r="O2" s="13" t="s">
        <v>10</v>
      </c>
      <c r="P2" s="13" t="s">
        <v>11</v>
      </c>
      <c r="Q2" s="18" t="s">
        <v>12</v>
      </c>
      <c r="R2" s="19" t="s">
        <v>13</v>
      </c>
      <c r="S2" s="12" t="s">
        <v>14</v>
      </c>
      <c r="T2" s="20" t="s">
        <v>15</v>
      </c>
      <c r="U2" s="21"/>
      <c r="V2" s="5"/>
    </row>
    <row r="3" spans="1:23" s="37" customFormat="1" ht="30" customHeight="1" x14ac:dyDescent="0.25">
      <c r="A3" s="22"/>
      <c r="B3" s="23"/>
      <c r="C3" s="24"/>
      <c r="D3" s="25"/>
      <c r="E3" s="22"/>
      <c r="F3" s="23"/>
      <c r="G3" s="26"/>
      <c r="H3" s="27"/>
      <c r="I3" s="28">
        <v>1</v>
      </c>
      <c r="J3" s="29">
        <v>2</v>
      </c>
      <c r="K3" s="29">
        <v>3</v>
      </c>
      <c r="L3" s="30">
        <v>4</v>
      </c>
      <c r="M3" s="28" t="s">
        <v>16</v>
      </c>
      <c r="N3" s="31" t="s">
        <v>17</v>
      </c>
      <c r="O3" s="32"/>
      <c r="P3" s="32"/>
      <c r="Q3" s="33"/>
      <c r="R3" s="34"/>
      <c r="S3" s="35"/>
      <c r="T3" s="36" t="s">
        <v>18</v>
      </c>
      <c r="U3" s="36" t="s">
        <v>19</v>
      </c>
    </row>
    <row r="4" spans="1:23" ht="36" customHeight="1" x14ac:dyDescent="0.25">
      <c r="A4" s="38">
        <v>1</v>
      </c>
      <c r="B4" s="39"/>
      <c r="C4" s="39"/>
      <c r="D4" s="39" t="s">
        <v>20</v>
      </c>
      <c r="E4" s="40" t="s">
        <v>21</v>
      </c>
      <c r="F4" s="41" t="s">
        <v>22</v>
      </c>
      <c r="G4" s="41" t="s">
        <v>23</v>
      </c>
      <c r="H4" s="42" t="s">
        <v>24</v>
      </c>
      <c r="I4" s="43" t="s">
        <v>25</v>
      </c>
      <c r="J4" s="44" t="s">
        <v>26</v>
      </c>
      <c r="K4" s="45" t="s">
        <v>27</v>
      </c>
      <c r="L4" s="43"/>
      <c r="M4" s="41" t="s">
        <v>28</v>
      </c>
      <c r="N4" s="42"/>
      <c r="O4" s="42"/>
      <c r="P4" s="46" t="s">
        <v>29</v>
      </c>
      <c r="Q4" s="47">
        <v>42093</v>
      </c>
      <c r="R4" s="48">
        <v>5470</v>
      </c>
      <c r="S4" s="41" t="s">
        <v>30</v>
      </c>
      <c r="T4" s="49"/>
      <c r="U4" s="50">
        <v>5665</v>
      </c>
    </row>
    <row r="5" spans="1:23" ht="36" customHeight="1" x14ac:dyDescent="0.25">
      <c r="A5" s="51">
        <f t="shared" ref="A5:A68" si="0">+A4+1</f>
        <v>2</v>
      </c>
      <c r="B5" s="52"/>
      <c r="C5" s="52"/>
      <c r="D5" s="52" t="s">
        <v>20</v>
      </c>
      <c r="E5" s="53" t="s">
        <v>31</v>
      </c>
      <c r="F5" s="42" t="s">
        <v>32</v>
      </c>
      <c r="G5" s="42" t="s">
        <v>23</v>
      </c>
      <c r="H5" s="42" t="s">
        <v>24</v>
      </c>
      <c r="I5" s="54" t="s">
        <v>33</v>
      </c>
      <c r="J5" s="44" t="s">
        <v>34</v>
      </c>
      <c r="K5" s="44" t="s">
        <v>35</v>
      </c>
      <c r="L5" s="54"/>
      <c r="M5" s="42" t="s">
        <v>35</v>
      </c>
      <c r="N5" s="42"/>
      <c r="O5" s="42"/>
      <c r="P5" s="55" t="s">
        <v>36</v>
      </c>
      <c r="Q5" s="56">
        <v>42290</v>
      </c>
      <c r="R5" s="57">
        <v>4250</v>
      </c>
      <c r="S5" s="42" t="s">
        <v>37</v>
      </c>
      <c r="T5" s="50">
        <v>1875</v>
      </c>
      <c r="U5" s="50">
        <v>1875</v>
      </c>
      <c r="V5" s="58"/>
      <c r="W5" s="58"/>
    </row>
    <row r="6" spans="1:23" ht="66" customHeight="1" x14ac:dyDescent="0.25">
      <c r="A6" s="51">
        <f t="shared" si="0"/>
        <v>3</v>
      </c>
      <c r="B6" s="52"/>
      <c r="C6" s="52"/>
      <c r="D6" s="52" t="s">
        <v>20</v>
      </c>
      <c r="E6" s="59" t="s">
        <v>38</v>
      </c>
      <c r="F6" s="42" t="s">
        <v>39</v>
      </c>
      <c r="G6" s="42" t="s">
        <v>23</v>
      </c>
      <c r="H6" s="42" t="s">
        <v>24</v>
      </c>
      <c r="I6" s="60" t="s">
        <v>40</v>
      </c>
      <c r="J6" s="60" t="s">
        <v>41</v>
      </c>
      <c r="K6" s="60"/>
      <c r="L6" s="60"/>
      <c r="M6" s="42" t="s">
        <v>42</v>
      </c>
      <c r="N6" s="42"/>
      <c r="O6" s="42"/>
      <c r="P6" s="61" t="s">
        <v>43</v>
      </c>
      <c r="Q6" s="56">
        <v>42278</v>
      </c>
      <c r="R6" s="57">
        <v>2593.1999999999998</v>
      </c>
      <c r="S6" s="42" t="s">
        <v>44</v>
      </c>
      <c r="T6" s="49"/>
      <c r="U6" s="50">
        <v>2551.3000000000002</v>
      </c>
    </row>
    <row r="7" spans="1:23" s="62" customFormat="1" ht="48" customHeight="1" x14ac:dyDescent="0.2">
      <c r="A7" s="51">
        <f t="shared" si="0"/>
        <v>4</v>
      </c>
      <c r="B7" s="52"/>
      <c r="C7" s="52"/>
      <c r="D7" s="52" t="s">
        <v>20</v>
      </c>
      <c r="E7" s="53" t="s">
        <v>45</v>
      </c>
      <c r="F7" s="42" t="s">
        <v>39</v>
      </c>
      <c r="G7" s="42" t="s">
        <v>46</v>
      </c>
      <c r="H7" s="42" t="s">
        <v>47</v>
      </c>
      <c r="I7" s="60"/>
      <c r="J7" s="60"/>
      <c r="K7" s="60"/>
      <c r="L7" s="60"/>
      <c r="M7" s="42" t="s">
        <v>48</v>
      </c>
      <c r="N7" s="42"/>
      <c r="O7" s="42"/>
      <c r="P7" s="61" t="s">
        <v>49</v>
      </c>
      <c r="Q7" s="56">
        <v>42328</v>
      </c>
      <c r="R7" s="57">
        <v>1551.5</v>
      </c>
      <c r="S7" s="42" t="s">
        <v>50</v>
      </c>
      <c r="T7" s="49"/>
      <c r="U7" s="50">
        <f>+'[1]2015'!$G$189</f>
        <v>1551.5</v>
      </c>
    </row>
    <row r="8" spans="1:23" s="62" customFormat="1" ht="48" customHeight="1" x14ac:dyDescent="0.2">
      <c r="A8" s="51">
        <f t="shared" si="0"/>
        <v>5</v>
      </c>
      <c r="B8" s="52"/>
      <c r="C8" s="52"/>
      <c r="D8" s="52" t="s">
        <v>20</v>
      </c>
      <c r="E8" s="53" t="s">
        <v>51</v>
      </c>
      <c r="F8" s="42" t="s">
        <v>52</v>
      </c>
      <c r="G8" s="42" t="s">
        <v>46</v>
      </c>
      <c r="H8" s="42" t="s">
        <v>53</v>
      </c>
      <c r="I8" s="60"/>
      <c r="J8" s="60"/>
      <c r="K8" s="60"/>
      <c r="L8" s="60"/>
      <c r="M8" s="42"/>
      <c r="N8" s="42" t="s">
        <v>54</v>
      </c>
      <c r="O8" s="42"/>
      <c r="P8" s="55" t="s">
        <v>55</v>
      </c>
      <c r="Q8" s="56">
        <v>42005</v>
      </c>
      <c r="R8" s="57">
        <v>18000</v>
      </c>
      <c r="S8" s="42" t="s">
        <v>56</v>
      </c>
      <c r="T8" s="49"/>
      <c r="U8" s="50">
        <f>16863/1.05</f>
        <v>16060</v>
      </c>
    </row>
    <row r="9" spans="1:23" s="62" customFormat="1" ht="72" customHeight="1" x14ac:dyDescent="0.2">
      <c r="A9" s="51">
        <f t="shared" si="0"/>
        <v>6</v>
      </c>
      <c r="B9" s="52"/>
      <c r="C9" s="52"/>
      <c r="D9" s="52" t="s">
        <v>20</v>
      </c>
      <c r="E9" s="53" t="s">
        <v>57</v>
      </c>
      <c r="F9" s="42" t="s">
        <v>52</v>
      </c>
      <c r="G9" s="42" t="s">
        <v>46</v>
      </c>
      <c r="H9" s="42" t="s">
        <v>53</v>
      </c>
      <c r="I9" s="60"/>
      <c r="J9" s="60"/>
      <c r="K9" s="60"/>
      <c r="L9" s="45"/>
      <c r="M9" s="63"/>
      <c r="N9" s="42" t="s">
        <v>58</v>
      </c>
      <c r="O9" s="42"/>
      <c r="P9" s="55" t="s">
        <v>59</v>
      </c>
      <c r="Q9" s="64">
        <v>41661</v>
      </c>
      <c r="R9" s="57">
        <v>8500</v>
      </c>
      <c r="S9" s="42" t="s">
        <v>56</v>
      </c>
      <c r="T9" s="49"/>
      <c r="U9" s="50">
        <f>7952/1.05+1248/1.05</f>
        <v>8761.9047619047615</v>
      </c>
      <c r="V9" s="65"/>
    </row>
    <row r="10" spans="1:23" s="62" customFormat="1" ht="66" customHeight="1" x14ac:dyDescent="0.2">
      <c r="A10" s="51">
        <f t="shared" si="0"/>
        <v>7</v>
      </c>
      <c r="B10" s="52"/>
      <c r="C10" s="52"/>
      <c r="D10" s="52" t="s">
        <v>20</v>
      </c>
      <c r="E10" s="53" t="s">
        <v>60</v>
      </c>
      <c r="F10" s="42" t="s">
        <v>39</v>
      </c>
      <c r="G10" s="42" t="s">
        <v>46</v>
      </c>
      <c r="H10" s="42" t="s">
        <v>53</v>
      </c>
      <c r="I10" s="60"/>
      <c r="J10" s="60"/>
      <c r="K10" s="60"/>
      <c r="L10" s="45"/>
      <c r="M10" s="42" t="s">
        <v>48</v>
      </c>
      <c r="N10" s="42"/>
      <c r="O10" s="42"/>
      <c r="P10" s="61" t="s">
        <v>49</v>
      </c>
      <c r="Q10" s="64">
        <v>42108</v>
      </c>
      <c r="R10" s="57">
        <v>5000.8</v>
      </c>
      <c r="S10" s="42" t="s">
        <v>61</v>
      </c>
      <c r="T10" s="49"/>
      <c r="U10" s="50">
        <f>+'[1]2015'!$G$73</f>
        <v>4392</v>
      </c>
    </row>
    <row r="11" spans="1:23" s="62" customFormat="1" ht="57" customHeight="1" x14ac:dyDescent="0.2">
      <c r="A11" s="51">
        <f t="shared" si="0"/>
        <v>8</v>
      </c>
      <c r="B11" s="52"/>
      <c r="C11" s="52"/>
      <c r="D11" s="52" t="s">
        <v>20</v>
      </c>
      <c r="E11" s="53" t="s">
        <v>62</v>
      </c>
      <c r="F11" s="42" t="s">
        <v>52</v>
      </c>
      <c r="G11" s="42" t="s">
        <v>46</v>
      </c>
      <c r="H11" s="42" t="s">
        <v>53</v>
      </c>
      <c r="I11" s="60"/>
      <c r="J11" s="60"/>
      <c r="K11" s="60"/>
      <c r="L11" s="45"/>
      <c r="M11" s="63"/>
      <c r="N11" s="42" t="s">
        <v>63</v>
      </c>
      <c r="O11" s="42"/>
      <c r="P11" s="55" t="s">
        <v>64</v>
      </c>
      <c r="Q11" s="64">
        <v>42086</v>
      </c>
      <c r="R11" s="57">
        <v>800</v>
      </c>
      <c r="S11" s="42"/>
      <c r="T11" s="49"/>
      <c r="U11" s="50">
        <f>+'[1]2015'!$G$63/1.05</f>
        <v>800</v>
      </c>
    </row>
    <row r="12" spans="1:23" s="62" customFormat="1" ht="51" customHeight="1" x14ac:dyDescent="0.2">
      <c r="A12" s="51">
        <f t="shared" si="0"/>
        <v>9</v>
      </c>
      <c r="B12" s="52"/>
      <c r="C12" s="52"/>
      <c r="D12" s="52" t="s">
        <v>20</v>
      </c>
      <c r="E12" s="53" t="s">
        <v>65</v>
      </c>
      <c r="F12" s="42" t="s">
        <v>52</v>
      </c>
      <c r="G12" s="42" t="s">
        <v>23</v>
      </c>
      <c r="H12" s="42" t="s">
        <v>24</v>
      </c>
      <c r="I12" s="60" t="s">
        <v>66</v>
      </c>
      <c r="J12" s="60" t="s">
        <v>67</v>
      </c>
      <c r="K12" s="60" t="s">
        <v>68</v>
      </c>
      <c r="L12" s="45"/>
      <c r="M12" s="63"/>
      <c r="N12" s="42" t="s">
        <v>67</v>
      </c>
      <c r="O12" s="42"/>
      <c r="P12" s="55" t="s">
        <v>69</v>
      </c>
      <c r="Q12" s="64">
        <v>42222</v>
      </c>
      <c r="R12" s="57">
        <v>880</v>
      </c>
      <c r="S12" s="42"/>
      <c r="T12" s="49"/>
      <c r="U12" s="50">
        <f>+R12</f>
        <v>880</v>
      </c>
    </row>
    <row r="13" spans="1:23" ht="54" customHeight="1" x14ac:dyDescent="0.25">
      <c r="A13" s="51">
        <f t="shared" si="0"/>
        <v>10</v>
      </c>
      <c r="B13" s="52"/>
      <c r="C13" s="52"/>
      <c r="D13" s="52" t="s">
        <v>20</v>
      </c>
      <c r="E13" s="53" t="s">
        <v>70</v>
      </c>
      <c r="F13" s="42" t="s">
        <v>52</v>
      </c>
      <c r="G13" s="42" t="s">
        <v>23</v>
      </c>
      <c r="H13" s="42" t="s">
        <v>24</v>
      </c>
      <c r="I13" s="60" t="s">
        <v>71</v>
      </c>
      <c r="J13" s="60" t="s">
        <v>72</v>
      </c>
      <c r="K13" s="60" t="s">
        <v>73</v>
      </c>
      <c r="L13" s="45"/>
      <c r="M13" s="63"/>
      <c r="N13" s="42" t="s">
        <v>73</v>
      </c>
      <c r="O13" s="42"/>
      <c r="P13" s="55" t="s">
        <v>74</v>
      </c>
      <c r="Q13" s="64">
        <v>42247</v>
      </c>
      <c r="R13" s="57">
        <v>3000</v>
      </c>
      <c r="S13" s="42" t="s">
        <v>56</v>
      </c>
      <c r="T13" s="49"/>
      <c r="U13" s="50">
        <f>+'[1]2016'!$G$173</f>
        <v>2205</v>
      </c>
      <c r="V13" s="58">
        <v>3000</v>
      </c>
    </row>
    <row r="14" spans="1:23" ht="42" customHeight="1" x14ac:dyDescent="0.25">
      <c r="A14" s="51">
        <f t="shared" si="0"/>
        <v>11</v>
      </c>
      <c r="B14" s="52"/>
      <c r="C14" s="52"/>
      <c r="D14" s="52" t="s">
        <v>20</v>
      </c>
      <c r="E14" s="53" t="s">
        <v>51</v>
      </c>
      <c r="F14" s="42" t="s">
        <v>52</v>
      </c>
      <c r="G14" s="42" t="s">
        <v>46</v>
      </c>
      <c r="H14" s="42" t="s">
        <v>53</v>
      </c>
      <c r="I14" s="60"/>
      <c r="J14" s="60"/>
      <c r="K14" s="60"/>
      <c r="L14" s="45"/>
      <c r="M14" s="63"/>
      <c r="N14" s="42" t="s">
        <v>75</v>
      </c>
      <c r="O14" s="42"/>
      <c r="P14" s="55" t="s">
        <v>76</v>
      </c>
      <c r="Q14" s="64">
        <v>42317</v>
      </c>
      <c r="R14" s="57">
        <v>8770</v>
      </c>
      <c r="S14" s="42" t="s">
        <v>77</v>
      </c>
      <c r="T14" s="49"/>
      <c r="U14" s="50">
        <v>8770</v>
      </c>
    </row>
    <row r="15" spans="1:23" ht="42" customHeight="1" x14ac:dyDescent="0.25">
      <c r="A15" s="51">
        <f t="shared" si="0"/>
        <v>12</v>
      </c>
      <c r="B15" s="52"/>
      <c r="C15" s="52"/>
      <c r="D15" s="52" t="s">
        <v>20</v>
      </c>
      <c r="E15" s="53" t="s">
        <v>51</v>
      </c>
      <c r="F15" s="42" t="s">
        <v>52</v>
      </c>
      <c r="G15" s="42" t="s">
        <v>46</v>
      </c>
      <c r="H15" s="42" t="s">
        <v>53</v>
      </c>
      <c r="I15" s="60"/>
      <c r="J15" s="60"/>
      <c r="K15" s="60"/>
      <c r="L15" s="45"/>
      <c r="M15" s="63"/>
      <c r="N15" s="42" t="s">
        <v>78</v>
      </c>
      <c r="O15" s="42"/>
      <c r="P15" s="55" t="s">
        <v>79</v>
      </c>
      <c r="Q15" s="56">
        <v>42005</v>
      </c>
      <c r="R15" s="57">
        <v>4000</v>
      </c>
      <c r="S15" s="42" t="s">
        <v>56</v>
      </c>
      <c r="T15" s="49"/>
      <c r="U15" s="50">
        <f>(+'[1]2015'!$G$164+'[1]2015'!$G$182)/1.05</f>
        <v>3410</v>
      </c>
      <c r="V15" s="58"/>
    </row>
    <row r="16" spans="1:23" ht="42" customHeight="1" x14ac:dyDescent="0.25">
      <c r="A16" s="51">
        <f t="shared" si="0"/>
        <v>13</v>
      </c>
      <c r="B16" s="52"/>
      <c r="C16" s="52"/>
      <c r="D16" s="52" t="s">
        <v>20</v>
      </c>
      <c r="E16" s="53" t="s">
        <v>51</v>
      </c>
      <c r="F16" s="42" t="s">
        <v>52</v>
      </c>
      <c r="G16" s="42" t="s">
        <v>46</v>
      </c>
      <c r="H16" s="42" t="s">
        <v>53</v>
      </c>
      <c r="I16" s="60"/>
      <c r="J16" s="60"/>
      <c r="K16" s="60"/>
      <c r="L16" s="45"/>
      <c r="M16" s="63"/>
      <c r="N16" s="42" t="s">
        <v>80</v>
      </c>
      <c r="O16" s="42"/>
      <c r="P16" s="55"/>
      <c r="Q16" s="56">
        <v>42005</v>
      </c>
      <c r="R16" s="57">
        <v>4000</v>
      </c>
      <c r="S16" s="42" t="s">
        <v>56</v>
      </c>
      <c r="T16" s="49"/>
      <c r="U16" s="50">
        <f>(+'[1]2015'!$G$67+'[1]2015'!$G$176+'[1]2015'!$G$184)/1.05</f>
        <v>3560</v>
      </c>
    </row>
    <row r="17" spans="1:23" ht="42" customHeight="1" x14ac:dyDescent="0.25">
      <c r="A17" s="51">
        <f t="shared" si="0"/>
        <v>14</v>
      </c>
      <c r="B17" s="52"/>
      <c r="C17" s="52"/>
      <c r="D17" s="52" t="s">
        <v>20</v>
      </c>
      <c r="E17" s="53" t="s">
        <v>51</v>
      </c>
      <c r="F17" s="42" t="s">
        <v>52</v>
      </c>
      <c r="G17" s="42" t="s">
        <v>46</v>
      </c>
      <c r="H17" s="42" t="s">
        <v>53</v>
      </c>
      <c r="I17" s="60"/>
      <c r="J17" s="60"/>
      <c r="K17" s="60"/>
      <c r="L17" s="45"/>
      <c r="M17" s="63"/>
      <c r="N17" s="42" t="s">
        <v>81</v>
      </c>
      <c r="O17" s="42"/>
      <c r="P17" s="55" t="s">
        <v>82</v>
      </c>
      <c r="Q17" s="56">
        <v>42005</v>
      </c>
      <c r="R17" s="57">
        <v>3000</v>
      </c>
      <c r="S17" s="42" t="s">
        <v>56</v>
      </c>
      <c r="T17" s="49"/>
      <c r="U17" s="50">
        <f>+('[1]2015'!$G$149+'[1]2015'!$G$177)/1.05</f>
        <v>2800</v>
      </c>
    </row>
    <row r="18" spans="1:23" ht="42" customHeight="1" x14ac:dyDescent="0.25">
      <c r="A18" s="51">
        <f t="shared" si="0"/>
        <v>15</v>
      </c>
      <c r="B18" s="52"/>
      <c r="C18" s="52"/>
      <c r="D18" s="52" t="s">
        <v>20</v>
      </c>
      <c r="E18" s="53" t="s">
        <v>51</v>
      </c>
      <c r="F18" s="42" t="s">
        <v>52</v>
      </c>
      <c r="G18" s="42" t="s">
        <v>46</v>
      </c>
      <c r="H18" s="42" t="s">
        <v>53</v>
      </c>
      <c r="I18" s="60"/>
      <c r="J18" s="60"/>
      <c r="K18" s="60"/>
      <c r="L18" s="45"/>
      <c r="M18" s="63"/>
      <c r="N18" s="42" t="s">
        <v>71</v>
      </c>
      <c r="O18" s="63"/>
      <c r="P18" s="55" t="s">
        <v>83</v>
      </c>
      <c r="Q18" s="56">
        <v>42005</v>
      </c>
      <c r="R18" s="57">
        <v>19700</v>
      </c>
      <c r="S18" s="42" t="s">
        <v>56</v>
      </c>
      <c r="T18" s="49">
        <f>+(+'[1]2014'!$G$86+'[1]2014'!$G$155+'[1]2014'!$G$187+'[1]2015'!$G$23+'[1]2015'!$G$88+'[1]2015'!$G$147)/1.04</f>
        <v>19000</v>
      </c>
      <c r="U18" s="50">
        <v>700</v>
      </c>
    </row>
    <row r="19" spans="1:23" ht="42" customHeight="1" x14ac:dyDescent="0.25">
      <c r="A19" s="51">
        <f>+A21+1</f>
        <v>18</v>
      </c>
      <c r="B19" s="52"/>
      <c r="C19" s="52"/>
      <c r="D19" s="52" t="s">
        <v>20</v>
      </c>
      <c r="E19" s="53" t="s">
        <v>84</v>
      </c>
      <c r="F19" s="42" t="s">
        <v>52</v>
      </c>
      <c r="G19" s="42" t="s">
        <v>46</v>
      </c>
      <c r="H19" s="42" t="s">
        <v>53</v>
      </c>
      <c r="I19" s="60"/>
      <c r="J19" s="60"/>
      <c r="K19" s="60"/>
      <c r="L19" s="45"/>
      <c r="M19" s="63"/>
      <c r="N19" s="42" t="s">
        <v>63</v>
      </c>
      <c r="O19" s="63"/>
      <c r="P19" s="55" t="s">
        <v>64</v>
      </c>
      <c r="Q19" s="64">
        <v>42164</v>
      </c>
      <c r="R19" s="57">
        <v>2100</v>
      </c>
      <c r="S19" s="42" t="s">
        <v>85</v>
      </c>
      <c r="T19" s="49"/>
      <c r="U19" s="50">
        <f>+'[1]2015'!$G$135/1.05</f>
        <v>2100</v>
      </c>
      <c r="V19" s="58"/>
      <c r="W19" s="58"/>
    </row>
    <row r="20" spans="1:23" ht="42" customHeight="1" x14ac:dyDescent="0.25">
      <c r="A20" s="51">
        <f>+A18+1</f>
        <v>16</v>
      </c>
      <c r="B20" s="52"/>
      <c r="C20" s="52" t="s">
        <v>86</v>
      </c>
      <c r="D20" s="52" t="s">
        <v>20</v>
      </c>
      <c r="E20" s="53" t="s">
        <v>51</v>
      </c>
      <c r="F20" s="42" t="s">
        <v>52</v>
      </c>
      <c r="G20" s="42" t="s">
        <v>46</v>
      </c>
      <c r="H20" s="42" t="s">
        <v>53</v>
      </c>
      <c r="I20" s="60"/>
      <c r="J20" s="60"/>
      <c r="K20" s="60"/>
      <c r="L20" s="45"/>
      <c r="M20" s="63"/>
      <c r="N20" s="42" t="s">
        <v>87</v>
      </c>
      <c r="O20" s="63"/>
      <c r="P20" s="61" t="s">
        <v>88</v>
      </c>
      <c r="Q20" s="64">
        <v>42361</v>
      </c>
      <c r="R20" s="57">
        <v>1800</v>
      </c>
      <c r="S20" s="42" t="s">
        <v>89</v>
      </c>
      <c r="T20" s="49"/>
      <c r="U20" s="50"/>
      <c r="V20" s="58">
        <f>+R20</f>
        <v>1800</v>
      </c>
    </row>
    <row r="21" spans="1:23" ht="72" customHeight="1" x14ac:dyDescent="0.25">
      <c r="A21" s="51">
        <f t="shared" si="0"/>
        <v>17</v>
      </c>
      <c r="B21" s="52"/>
      <c r="C21" s="52" t="s">
        <v>90</v>
      </c>
      <c r="D21" s="52" t="s">
        <v>20</v>
      </c>
      <c r="E21" s="53" t="s">
        <v>91</v>
      </c>
      <c r="F21" s="42" t="s">
        <v>52</v>
      </c>
      <c r="G21" s="42" t="s">
        <v>23</v>
      </c>
      <c r="H21" s="42" t="s">
        <v>24</v>
      </c>
      <c r="I21" s="60" t="s">
        <v>71</v>
      </c>
      <c r="J21" s="60" t="s">
        <v>92</v>
      </c>
      <c r="K21" s="60" t="s">
        <v>93</v>
      </c>
      <c r="L21" s="45"/>
      <c r="M21" s="63"/>
      <c r="N21" s="42" t="s">
        <v>93</v>
      </c>
      <c r="O21" s="63"/>
      <c r="P21" s="61" t="s">
        <v>94</v>
      </c>
      <c r="Q21" s="56">
        <v>42359</v>
      </c>
      <c r="R21" s="57">
        <v>19500</v>
      </c>
      <c r="S21" s="42" t="s">
        <v>56</v>
      </c>
      <c r="T21" s="49">
        <f>+'[1]2016'!$G$90+'[1]2016'!$G$174</f>
        <v>10816</v>
      </c>
      <c r="U21" s="50"/>
      <c r="V21" s="58">
        <f>+R21</f>
        <v>19500</v>
      </c>
    </row>
    <row r="22" spans="1:23" ht="57" customHeight="1" x14ac:dyDescent="0.25">
      <c r="A22" s="51">
        <f>+A19+1</f>
        <v>19</v>
      </c>
      <c r="B22" s="52"/>
      <c r="C22" s="52" t="s">
        <v>95</v>
      </c>
      <c r="D22" s="52" t="s">
        <v>20</v>
      </c>
      <c r="E22" s="53" t="s">
        <v>96</v>
      </c>
      <c r="F22" s="42" t="s">
        <v>52</v>
      </c>
      <c r="G22" s="42" t="s">
        <v>46</v>
      </c>
      <c r="H22" s="42" t="s">
        <v>53</v>
      </c>
      <c r="I22" s="60"/>
      <c r="J22" s="60"/>
      <c r="K22" s="60"/>
      <c r="L22" s="45"/>
      <c r="M22" s="63"/>
      <c r="N22" s="42" t="s">
        <v>54</v>
      </c>
      <c r="O22" s="63"/>
      <c r="P22" s="61" t="s">
        <v>55</v>
      </c>
      <c r="Q22" s="56">
        <v>42388</v>
      </c>
      <c r="R22" s="57">
        <v>4400</v>
      </c>
      <c r="S22" s="42" t="s">
        <v>77</v>
      </c>
      <c r="T22" s="49">
        <v>1470</v>
      </c>
      <c r="U22" s="50"/>
      <c r="V22" s="58">
        <f>+R22-T22</f>
        <v>2930</v>
      </c>
    </row>
    <row r="23" spans="1:23" ht="60" customHeight="1" x14ac:dyDescent="0.25">
      <c r="A23" s="51">
        <f t="shared" si="0"/>
        <v>20</v>
      </c>
      <c r="B23" s="52"/>
      <c r="C23" s="52" t="s">
        <v>97</v>
      </c>
      <c r="D23" s="52" t="s">
        <v>20</v>
      </c>
      <c r="E23" s="53" t="s">
        <v>98</v>
      </c>
      <c r="F23" s="42" t="s">
        <v>52</v>
      </c>
      <c r="G23" s="42" t="s">
        <v>46</v>
      </c>
      <c r="H23" s="42" t="s">
        <v>53</v>
      </c>
      <c r="I23" s="60"/>
      <c r="J23" s="60"/>
      <c r="K23" s="60"/>
      <c r="L23" s="45"/>
      <c r="M23" s="63"/>
      <c r="N23" s="42" t="s">
        <v>78</v>
      </c>
      <c r="O23" s="63"/>
      <c r="P23" s="61" t="s">
        <v>79</v>
      </c>
      <c r="Q23" s="56">
        <v>42426</v>
      </c>
      <c r="R23" s="57">
        <v>9700</v>
      </c>
      <c r="S23" s="42" t="s">
        <v>99</v>
      </c>
      <c r="T23" s="49"/>
      <c r="U23" s="50">
        <v>9700</v>
      </c>
      <c r="V23" s="58"/>
    </row>
    <row r="24" spans="1:23" s="5" customFormat="1" ht="87" customHeight="1" x14ac:dyDescent="0.25">
      <c r="A24" s="51">
        <f t="shared" si="0"/>
        <v>21</v>
      </c>
      <c r="B24" s="52"/>
      <c r="C24" s="52" t="s">
        <v>100</v>
      </c>
      <c r="D24" s="52" t="s">
        <v>20</v>
      </c>
      <c r="E24" s="53" t="s">
        <v>101</v>
      </c>
      <c r="F24" s="42" t="s">
        <v>52</v>
      </c>
      <c r="G24" s="42" t="s">
        <v>23</v>
      </c>
      <c r="H24" s="42" t="s">
        <v>24</v>
      </c>
      <c r="I24" s="60" t="s">
        <v>71</v>
      </c>
      <c r="J24" s="60" t="s">
        <v>92</v>
      </c>
      <c r="K24" s="60" t="s">
        <v>93</v>
      </c>
      <c r="L24" s="60"/>
      <c r="M24" s="42"/>
      <c r="N24" s="42" t="s">
        <v>93</v>
      </c>
      <c r="O24" s="42"/>
      <c r="P24" s="55" t="s">
        <v>94</v>
      </c>
      <c r="Q24" s="56">
        <v>42531</v>
      </c>
      <c r="R24" s="57">
        <v>21000</v>
      </c>
      <c r="S24" s="42" t="s">
        <v>56</v>
      </c>
      <c r="T24" s="49">
        <f>+'[1]2016'!$G$175</f>
        <v>4368</v>
      </c>
      <c r="U24" s="50"/>
      <c r="V24" s="5">
        <f>+R24*10%</f>
        <v>2100</v>
      </c>
    </row>
    <row r="25" spans="1:23" s="5" customFormat="1" ht="87" customHeight="1" x14ac:dyDescent="0.25">
      <c r="A25" s="51">
        <f t="shared" si="0"/>
        <v>22</v>
      </c>
      <c r="B25" s="52"/>
      <c r="C25" s="52" t="s">
        <v>102</v>
      </c>
      <c r="D25" s="52" t="s">
        <v>20</v>
      </c>
      <c r="E25" s="53" t="s">
        <v>103</v>
      </c>
      <c r="F25" s="42" t="s">
        <v>52</v>
      </c>
      <c r="G25" s="42" t="s">
        <v>23</v>
      </c>
      <c r="H25" s="42" t="s">
        <v>24</v>
      </c>
      <c r="I25" s="60" t="s">
        <v>71</v>
      </c>
      <c r="J25" s="60" t="s">
        <v>93</v>
      </c>
      <c r="K25" s="60" t="s">
        <v>92</v>
      </c>
      <c r="L25" s="60"/>
      <c r="M25" s="42"/>
      <c r="N25" s="42" t="s">
        <v>92</v>
      </c>
      <c r="O25" s="42"/>
      <c r="P25" s="61" t="s">
        <v>104</v>
      </c>
      <c r="Q25" s="56">
        <v>42531</v>
      </c>
      <c r="R25" s="57">
        <v>20300</v>
      </c>
      <c r="S25" s="42" t="s">
        <v>56</v>
      </c>
      <c r="T25" s="66">
        <f>+'[1]2016'!$G$176</f>
        <v>4222.3999999999996</v>
      </c>
      <c r="U25" s="67"/>
      <c r="V25" s="5">
        <f>+R25*10%</f>
        <v>2030</v>
      </c>
    </row>
    <row r="26" spans="1:23" s="5" customFormat="1" ht="72" customHeight="1" x14ac:dyDescent="0.25">
      <c r="A26" s="51">
        <f>+A25+1</f>
        <v>23</v>
      </c>
      <c r="B26" s="52"/>
      <c r="C26" s="52" t="s">
        <v>105</v>
      </c>
      <c r="D26" s="52" t="s">
        <v>20</v>
      </c>
      <c r="E26" s="53" t="s">
        <v>106</v>
      </c>
      <c r="F26" s="42" t="s">
        <v>52</v>
      </c>
      <c r="G26" s="42" t="s">
        <v>46</v>
      </c>
      <c r="H26" s="42" t="s">
        <v>53</v>
      </c>
      <c r="I26" s="60"/>
      <c r="J26" s="60"/>
      <c r="K26" s="60"/>
      <c r="L26" s="60"/>
      <c r="M26" s="42"/>
      <c r="N26" s="42" t="s">
        <v>107</v>
      </c>
      <c r="O26" s="42"/>
      <c r="P26" s="61" t="s">
        <v>108</v>
      </c>
      <c r="Q26" s="56">
        <v>42578</v>
      </c>
      <c r="R26" s="57">
        <v>3168</v>
      </c>
      <c r="S26" s="42" t="s">
        <v>109</v>
      </c>
      <c r="T26" s="66"/>
      <c r="U26" s="67">
        <f>1104+2064</f>
        <v>3168</v>
      </c>
    </row>
    <row r="27" spans="1:23" s="5" customFormat="1" ht="72" customHeight="1" x14ac:dyDescent="0.25">
      <c r="A27" s="51">
        <f t="shared" si="0"/>
        <v>24</v>
      </c>
      <c r="B27" s="52"/>
      <c r="C27" s="52"/>
      <c r="D27" s="52" t="s">
        <v>110</v>
      </c>
      <c r="E27" s="53" t="s">
        <v>111</v>
      </c>
      <c r="F27" s="42" t="s">
        <v>112</v>
      </c>
      <c r="G27" s="42" t="s">
        <v>46</v>
      </c>
      <c r="H27" s="42"/>
      <c r="I27" s="60" t="s">
        <v>113</v>
      </c>
      <c r="J27" s="60" t="s">
        <v>114</v>
      </c>
      <c r="K27" s="60"/>
      <c r="L27" s="60"/>
      <c r="M27" s="42"/>
      <c r="N27" s="42" t="s">
        <v>114</v>
      </c>
      <c r="O27" s="42"/>
      <c r="P27" s="61"/>
      <c r="Q27" s="56">
        <v>42702</v>
      </c>
      <c r="R27" s="57">
        <f>2000*1.04</f>
        <v>2080</v>
      </c>
      <c r="S27" s="42" t="s">
        <v>115</v>
      </c>
      <c r="T27" s="66"/>
      <c r="U27" s="67">
        <f>+R27</f>
        <v>2080</v>
      </c>
      <c r="V27" s="5">
        <f>SUM(V10:V26)</f>
        <v>31360</v>
      </c>
      <c r="W27" s="5" t="s">
        <v>116</v>
      </c>
    </row>
    <row r="28" spans="1:23" s="5" customFormat="1" ht="72" customHeight="1" x14ac:dyDescent="0.25">
      <c r="A28" s="51">
        <f t="shared" si="0"/>
        <v>25</v>
      </c>
      <c r="B28" s="52"/>
      <c r="C28" s="52" t="s">
        <v>117</v>
      </c>
      <c r="D28" s="52" t="s">
        <v>20</v>
      </c>
      <c r="E28" s="53" t="s">
        <v>118</v>
      </c>
      <c r="F28" s="42" t="s">
        <v>52</v>
      </c>
      <c r="G28" s="42" t="s">
        <v>46</v>
      </c>
      <c r="H28" s="42" t="s">
        <v>53</v>
      </c>
      <c r="I28" s="60"/>
      <c r="J28" s="60"/>
      <c r="K28" s="60"/>
      <c r="L28" s="60"/>
      <c r="M28" s="42"/>
      <c r="N28" s="42" t="s">
        <v>119</v>
      </c>
      <c r="O28" s="42"/>
      <c r="P28" s="61" t="s">
        <v>120</v>
      </c>
      <c r="Q28" s="56">
        <v>42767</v>
      </c>
      <c r="R28" s="57">
        <v>2400</v>
      </c>
      <c r="S28" s="42" t="s">
        <v>121</v>
      </c>
      <c r="T28" s="66"/>
      <c r="U28" s="67"/>
    </row>
    <row r="29" spans="1:23" s="5" customFormat="1" ht="72" customHeight="1" x14ac:dyDescent="0.25">
      <c r="A29" s="51">
        <f t="shared" si="0"/>
        <v>26</v>
      </c>
      <c r="B29" s="52"/>
      <c r="C29" s="52" t="s">
        <v>122</v>
      </c>
      <c r="D29" s="52" t="s">
        <v>20</v>
      </c>
      <c r="E29" s="53" t="s">
        <v>123</v>
      </c>
      <c r="F29" s="42" t="s">
        <v>52</v>
      </c>
      <c r="G29" s="42" t="s">
        <v>46</v>
      </c>
      <c r="H29" s="42" t="s">
        <v>53</v>
      </c>
      <c r="I29" s="60"/>
      <c r="J29" s="60"/>
      <c r="K29" s="60"/>
      <c r="L29" s="45"/>
      <c r="M29" s="63"/>
      <c r="N29" s="42" t="s">
        <v>75</v>
      </c>
      <c r="O29" s="42"/>
      <c r="P29" s="55" t="s">
        <v>124</v>
      </c>
      <c r="Q29" s="56">
        <v>42804</v>
      </c>
      <c r="R29" s="57">
        <v>13720</v>
      </c>
      <c r="S29" s="42" t="s">
        <v>121</v>
      </c>
      <c r="T29" s="66"/>
      <c r="U29" s="67"/>
    </row>
    <row r="30" spans="1:23" s="5" customFormat="1" ht="84" customHeight="1" x14ac:dyDescent="0.25">
      <c r="A30" s="51">
        <f t="shared" si="0"/>
        <v>27</v>
      </c>
      <c r="B30" s="52"/>
      <c r="C30" s="52" t="s">
        <v>125</v>
      </c>
      <c r="D30" s="52" t="s">
        <v>20</v>
      </c>
      <c r="E30" s="53" t="s">
        <v>126</v>
      </c>
      <c r="F30" s="42" t="s">
        <v>52</v>
      </c>
      <c r="G30" s="42" t="s">
        <v>46</v>
      </c>
      <c r="H30" s="42" t="s">
        <v>53</v>
      </c>
      <c r="I30" s="60"/>
      <c r="J30" s="60"/>
      <c r="K30" s="60"/>
      <c r="L30" s="45"/>
      <c r="M30" s="63"/>
      <c r="N30" s="42" t="s">
        <v>75</v>
      </c>
      <c r="O30" s="42"/>
      <c r="P30" s="55" t="s">
        <v>124</v>
      </c>
      <c r="Q30" s="56">
        <v>42804</v>
      </c>
      <c r="R30" s="57">
        <v>7820</v>
      </c>
      <c r="S30" s="42" t="s">
        <v>121</v>
      </c>
      <c r="T30" s="66"/>
      <c r="U30" s="67"/>
    </row>
    <row r="31" spans="1:23" s="5" customFormat="1" ht="63" customHeight="1" x14ac:dyDescent="0.25">
      <c r="A31" s="51">
        <f t="shared" si="0"/>
        <v>28</v>
      </c>
      <c r="B31" s="68" t="s">
        <v>127</v>
      </c>
      <c r="C31" s="42" t="s">
        <v>128</v>
      </c>
      <c r="D31" s="42" t="s">
        <v>20</v>
      </c>
      <c r="E31" s="53" t="s">
        <v>129</v>
      </c>
      <c r="F31" s="42" t="s">
        <v>52</v>
      </c>
      <c r="G31" s="42" t="s">
        <v>130</v>
      </c>
      <c r="H31" s="42" t="s">
        <v>53</v>
      </c>
      <c r="I31" s="60"/>
      <c r="J31" s="60"/>
      <c r="K31" s="60"/>
      <c r="L31" s="60"/>
      <c r="M31" s="42"/>
      <c r="N31" s="42" t="s">
        <v>107</v>
      </c>
      <c r="O31" s="42"/>
      <c r="P31" s="61" t="s">
        <v>108</v>
      </c>
      <c r="Q31" s="56">
        <v>42825</v>
      </c>
      <c r="R31" s="69">
        <v>2176</v>
      </c>
      <c r="S31" s="42" t="s">
        <v>121</v>
      </c>
      <c r="T31" s="66"/>
      <c r="U31" s="67">
        <v>2176</v>
      </c>
    </row>
    <row r="32" spans="1:23" s="5" customFormat="1" ht="63" customHeight="1" x14ac:dyDescent="0.25">
      <c r="A32" s="51">
        <f t="shared" si="0"/>
        <v>29</v>
      </c>
      <c r="B32" s="68" t="s">
        <v>131</v>
      </c>
      <c r="C32" s="42" t="s">
        <v>132</v>
      </c>
      <c r="D32" s="42" t="s">
        <v>20</v>
      </c>
      <c r="E32" s="53" t="s">
        <v>129</v>
      </c>
      <c r="F32" s="42" t="s">
        <v>52</v>
      </c>
      <c r="G32" s="42" t="s">
        <v>130</v>
      </c>
      <c r="H32" s="42" t="s">
        <v>53</v>
      </c>
      <c r="I32" s="60"/>
      <c r="J32" s="60"/>
      <c r="K32" s="60"/>
      <c r="L32" s="60"/>
      <c r="M32" s="42"/>
      <c r="N32" s="42" t="s">
        <v>133</v>
      </c>
      <c r="O32" s="42"/>
      <c r="P32" s="61" t="s">
        <v>134</v>
      </c>
      <c r="Q32" s="56">
        <v>43010</v>
      </c>
      <c r="R32" s="69">
        <v>1600</v>
      </c>
      <c r="S32" s="42" t="s">
        <v>121</v>
      </c>
      <c r="T32" s="66"/>
      <c r="U32" s="67"/>
    </row>
    <row r="33" spans="1:21" s="5" customFormat="1" ht="63" customHeight="1" x14ac:dyDescent="0.25">
      <c r="A33" s="51">
        <f t="shared" si="0"/>
        <v>30</v>
      </c>
      <c r="B33" s="68" t="s">
        <v>135</v>
      </c>
      <c r="C33" s="42" t="s">
        <v>136</v>
      </c>
      <c r="D33" s="42" t="s">
        <v>20</v>
      </c>
      <c r="E33" s="53" t="s">
        <v>137</v>
      </c>
      <c r="F33" s="42" t="s">
        <v>52</v>
      </c>
      <c r="G33" s="42" t="s">
        <v>130</v>
      </c>
      <c r="H33" s="42" t="s">
        <v>53</v>
      </c>
      <c r="I33" s="60"/>
      <c r="J33" s="60"/>
      <c r="K33" s="60"/>
      <c r="L33" s="60"/>
      <c r="M33" s="42"/>
      <c r="N33" s="42" t="s">
        <v>138</v>
      </c>
      <c r="O33" s="42"/>
      <c r="P33" s="61" t="s">
        <v>139</v>
      </c>
      <c r="Q33" s="56">
        <v>42863</v>
      </c>
      <c r="R33" s="69">
        <v>2850</v>
      </c>
      <c r="S33" s="42" t="s">
        <v>121</v>
      </c>
      <c r="T33" s="66"/>
      <c r="U33" s="67">
        <v>2850</v>
      </c>
    </row>
    <row r="34" spans="1:21" s="5" customFormat="1" ht="25.5" x14ac:dyDescent="0.25">
      <c r="A34" s="51">
        <f t="shared" si="0"/>
        <v>31</v>
      </c>
      <c r="B34" s="42" t="s">
        <v>140</v>
      </c>
      <c r="C34" s="42" t="s">
        <v>141</v>
      </c>
      <c r="D34" s="42" t="s">
        <v>20</v>
      </c>
      <c r="E34" s="53" t="s">
        <v>142</v>
      </c>
      <c r="F34" s="42" t="s">
        <v>32</v>
      </c>
      <c r="G34" s="42" t="s">
        <v>143</v>
      </c>
      <c r="H34" s="42" t="s">
        <v>24</v>
      </c>
      <c r="I34" s="60" t="s">
        <v>144</v>
      </c>
      <c r="J34" s="60" t="s">
        <v>145</v>
      </c>
      <c r="K34" s="60" t="s">
        <v>146</v>
      </c>
      <c r="L34" s="60"/>
      <c r="M34" s="42" t="s">
        <v>147</v>
      </c>
      <c r="N34" s="42"/>
      <c r="O34" s="42"/>
      <c r="P34" s="61" t="s">
        <v>148</v>
      </c>
      <c r="Q34" s="56">
        <v>42992</v>
      </c>
      <c r="R34" s="57">
        <v>18187.009999999998</v>
      </c>
      <c r="S34" s="42" t="s">
        <v>149</v>
      </c>
      <c r="T34" s="66">
        <v>5000</v>
      </c>
      <c r="U34" s="67"/>
    </row>
    <row r="35" spans="1:21" s="5" customFormat="1" ht="51" x14ac:dyDescent="0.25">
      <c r="A35" s="51">
        <f t="shared" si="0"/>
        <v>32</v>
      </c>
      <c r="B35" s="42" t="s">
        <v>150</v>
      </c>
      <c r="C35" s="42" t="s">
        <v>151</v>
      </c>
      <c r="D35" s="42" t="s">
        <v>20</v>
      </c>
      <c r="E35" s="70" t="s">
        <v>152</v>
      </c>
      <c r="F35" s="42" t="s">
        <v>52</v>
      </c>
      <c r="G35" s="42" t="s">
        <v>130</v>
      </c>
      <c r="H35" s="42" t="s">
        <v>53</v>
      </c>
      <c r="I35" s="60"/>
      <c r="J35" s="60"/>
      <c r="K35" s="60"/>
      <c r="L35" s="60"/>
      <c r="M35" s="42"/>
      <c r="N35" s="42" t="s">
        <v>73</v>
      </c>
      <c r="O35" s="42"/>
      <c r="P35" s="61" t="s">
        <v>74</v>
      </c>
      <c r="Q35" s="56">
        <v>43027</v>
      </c>
      <c r="R35" s="69">
        <v>6200</v>
      </c>
      <c r="S35" s="42" t="s">
        <v>121</v>
      </c>
      <c r="T35" s="66"/>
      <c r="U35" s="67"/>
    </row>
    <row r="36" spans="1:21" s="5" customFormat="1" ht="51" x14ac:dyDescent="0.25">
      <c r="A36" s="51">
        <f t="shared" si="0"/>
        <v>33</v>
      </c>
      <c r="B36" s="71" t="s">
        <v>153</v>
      </c>
      <c r="C36" s="42" t="s">
        <v>154</v>
      </c>
      <c r="D36" s="42" t="s">
        <v>20</v>
      </c>
      <c r="E36" s="70" t="s">
        <v>155</v>
      </c>
      <c r="F36" s="42" t="s">
        <v>52</v>
      </c>
      <c r="G36" s="42" t="s">
        <v>143</v>
      </c>
      <c r="H36" s="42" t="s">
        <v>24</v>
      </c>
      <c r="I36" s="60" t="s">
        <v>156</v>
      </c>
      <c r="J36" s="60" t="s">
        <v>73</v>
      </c>
      <c r="K36" s="60" t="s">
        <v>157</v>
      </c>
      <c r="L36" s="60" t="s">
        <v>71</v>
      </c>
      <c r="M36" s="42"/>
      <c r="N36" s="42" t="s">
        <v>158</v>
      </c>
      <c r="O36" s="42"/>
      <c r="P36" s="61" t="s">
        <v>159</v>
      </c>
      <c r="Q36" s="56">
        <v>43049</v>
      </c>
      <c r="R36" s="69">
        <v>1650</v>
      </c>
      <c r="S36" s="42" t="s">
        <v>160</v>
      </c>
      <c r="T36" s="42"/>
      <c r="U36" s="67"/>
    </row>
    <row r="37" spans="1:21" s="5" customFormat="1" ht="38.25" x14ac:dyDescent="0.25">
      <c r="A37" s="51">
        <f t="shared" si="0"/>
        <v>34</v>
      </c>
      <c r="B37" s="42" t="s">
        <v>161</v>
      </c>
      <c r="C37" s="72" t="s">
        <v>162</v>
      </c>
      <c r="D37" s="42" t="s">
        <v>20</v>
      </c>
      <c r="E37" s="70" t="s">
        <v>163</v>
      </c>
      <c r="F37" s="42" t="s">
        <v>52</v>
      </c>
      <c r="G37" s="42" t="s">
        <v>143</v>
      </c>
      <c r="H37" s="42" t="s">
        <v>24</v>
      </c>
      <c r="I37" s="60" t="s">
        <v>73</v>
      </c>
      <c r="J37" s="60" t="s">
        <v>157</v>
      </c>
      <c r="K37" s="60" t="s">
        <v>107</v>
      </c>
      <c r="L37" s="60"/>
      <c r="M37" s="42"/>
      <c r="N37" s="42" t="s">
        <v>73</v>
      </c>
      <c r="O37" s="42"/>
      <c r="P37" s="61" t="s">
        <v>74</v>
      </c>
      <c r="Q37" s="56">
        <v>43027</v>
      </c>
      <c r="R37" s="69">
        <v>4500</v>
      </c>
      <c r="S37" s="42" t="s">
        <v>164</v>
      </c>
      <c r="T37" s="66"/>
      <c r="U37" s="67"/>
    </row>
    <row r="38" spans="1:21" s="5" customFormat="1" ht="43.5" customHeight="1" x14ac:dyDescent="0.25">
      <c r="A38" s="51">
        <f t="shared" si="0"/>
        <v>35</v>
      </c>
      <c r="B38" s="42" t="s">
        <v>165</v>
      </c>
      <c r="C38" s="42" t="s">
        <v>166</v>
      </c>
      <c r="D38" s="42" t="s">
        <v>20</v>
      </c>
      <c r="E38" s="73" t="s">
        <v>167</v>
      </c>
      <c r="F38" s="42" t="s">
        <v>52</v>
      </c>
      <c r="G38" s="42" t="s">
        <v>130</v>
      </c>
      <c r="H38" s="42" t="s">
        <v>53</v>
      </c>
      <c r="I38" s="60"/>
      <c r="J38" s="60"/>
      <c r="K38" s="60"/>
      <c r="L38" s="60"/>
      <c r="M38" s="42"/>
      <c r="N38" s="42" t="s">
        <v>168</v>
      </c>
      <c r="O38" s="42"/>
      <c r="P38" s="61" t="s">
        <v>169</v>
      </c>
      <c r="Q38" s="56">
        <v>43088</v>
      </c>
      <c r="R38" s="69">
        <v>2050</v>
      </c>
      <c r="S38" s="42" t="s">
        <v>160</v>
      </c>
      <c r="T38" s="66"/>
      <c r="U38" s="67"/>
    </row>
    <row r="39" spans="1:21" s="5" customFormat="1" ht="62.25" customHeight="1" x14ac:dyDescent="0.25">
      <c r="A39" s="51">
        <f t="shared" si="0"/>
        <v>36</v>
      </c>
      <c r="B39" s="68" t="s">
        <v>170</v>
      </c>
      <c r="C39" s="42" t="s">
        <v>171</v>
      </c>
      <c r="D39" s="42" t="s">
        <v>172</v>
      </c>
      <c r="E39" s="53" t="s">
        <v>173</v>
      </c>
      <c r="F39" s="42" t="s">
        <v>174</v>
      </c>
      <c r="G39" s="42" t="s">
        <v>130</v>
      </c>
      <c r="H39" s="42" t="s">
        <v>53</v>
      </c>
      <c r="I39" s="60"/>
      <c r="J39" s="60"/>
      <c r="K39" s="60"/>
      <c r="L39" s="60"/>
      <c r="M39" s="42" t="s">
        <v>175</v>
      </c>
      <c r="N39" s="42"/>
      <c r="O39" s="42"/>
      <c r="P39" s="61" t="s">
        <v>176</v>
      </c>
      <c r="Q39" s="56">
        <v>42839</v>
      </c>
      <c r="R39" s="69">
        <v>1900</v>
      </c>
      <c r="S39" s="42" t="s">
        <v>177</v>
      </c>
      <c r="T39" s="66"/>
      <c r="U39" s="74">
        <v>1892.2</v>
      </c>
    </row>
    <row r="40" spans="1:21" s="5" customFormat="1" ht="49.5" customHeight="1" x14ac:dyDescent="0.25">
      <c r="A40" s="51">
        <f t="shared" si="0"/>
        <v>37</v>
      </c>
      <c r="B40" s="68" t="s">
        <v>178</v>
      </c>
      <c r="C40" s="42" t="s">
        <v>179</v>
      </c>
      <c r="D40" s="42" t="s">
        <v>172</v>
      </c>
      <c r="E40" s="53" t="s">
        <v>180</v>
      </c>
      <c r="F40" s="42" t="s">
        <v>174</v>
      </c>
      <c r="G40" s="42" t="s">
        <v>130</v>
      </c>
      <c r="H40" s="42" t="s">
        <v>53</v>
      </c>
      <c r="I40" s="60"/>
      <c r="J40" s="60"/>
      <c r="K40" s="60"/>
      <c r="L40" s="60"/>
      <c r="M40" s="42" t="s">
        <v>175</v>
      </c>
      <c r="N40" s="42"/>
      <c r="O40" s="42"/>
      <c r="P40" s="61" t="s">
        <v>176</v>
      </c>
      <c r="Q40" s="56">
        <v>42839</v>
      </c>
      <c r="R40" s="69">
        <v>1450</v>
      </c>
      <c r="S40" s="42" t="s">
        <v>177</v>
      </c>
      <c r="T40" s="66"/>
      <c r="U40" s="67">
        <v>1450</v>
      </c>
    </row>
    <row r="41" spans="1:21" s="5" customFormat="1" ht="60" customHeight="1" x14ac:dyDescent="0.25">
      <c r="A41" s="51">
        <f t="shared" si="0"/>
        <v>38</v>
      </c>
      <c r="B41" s="68" t="s">
        <v>181</v>
      </c>
      <c r="C41" s="42"/>
      <c r="D41" s="42" t="s">
        <v>110</v>
      </c>
      <c r="E41" s="59" t="s">
        <v>182</v>
      </c>
      <c r="F41" s="42" t="s">
        <v>183</v>
      </c>
      <c r="G41" s="42" t="s">
        <v>130</v>
      </c>
      <c r="H41" s="42"/>
      <c r="I41" s="60"/>
      <c r="J41" s="60"/>
      <c r="K41" s="60"/>
      <c r="L41" s="60"/>
      <c r="M41" s="42" t="s">
        <v>184</v>
      </c>
      <c r="N41" s="42"/>
      <c r="O41" s="42"/>
      <c r="P41" s="42">
        <v>2574910366</v>
      </c>
      <c r="Q41" s="56">
        <v>42943</v>
      </c>
      <c r="R41" s="69">
        <v>10000</v>
      </c>
      <c r="S41" s="42" t="s">
        <v>185</v>
      </c>
      <c r="T41" s="66">
        <v>3000</v>
      </c>
      <c r="U41" s="67"/>
    </row>
    <row r="42" spans="1:21" s="5" customFormat="1" ht="45" customHeight="1" x14ac:dyDescent="0.25">
      <c r="A42" s="51">
        <f t="shared" si="0"/>
        <v>39</v>
      </c>
      <c r="B42" s="68" t="s">
        <v>186</v>
      </c>
      <c r="C42" s="75"/>
      <c r="D42" s="75" t="s">
        <v>110</v>
      </c>
      <c r="E42" s="76" t="s">
        <v>187</v>
      </c>
      <c r="F42" s="75" t="s">
        <v>183</v>
      </c>
      <c r="G42" s="75" t="s">
        <v>130</v>
      </c>
      <c r="H42" s="75"/>
      <c r="I42" s="77"/>
      <c r="J42" s="77"/>
      <c r="K42" s="77"/>
      <c r="L42" s="77"/>
      <c r="M42" s="75"/>
      <c r="N42" s="75" t="s">
        <v>188</v>
      </c>
      <c r="O42" s="75"/>
      <c r="P42" s="78" t="s">
        <v>189</v>
      </c>
      <c r="Q42" s="56">
        <v>42963</v>
      </c>
      <c r="R42" s="79">
        <v>3000</v>
      </c>
      <c r="S42" s="42" t="s">
        <v>190</v>
      </c>
      <c r="T42" s="80"/>
      <c r="U42" s="81">
        <v>3000</v>
      </c>
    </row>
    <row r="43" spans="1:21" s="5" customFormat="1" ht="32.25" customHeight="1" x14ac:dyDescent="0.25">
      <c r="A43" s="51">
        <f t="shared" si="0"/>
        <v>40</v>
      </c>
      <c r="B43" s="68" t="s">
        <v>191</v>
      </c>
      <c r="C43" s="42" t="s">
        <v>192</v>
      </c>
      <c r="D43" s="42" t="s">
        <v>20</v>
      </c>
      <c r="E43" s="82" t="s">
        <v>193</v>
      </c>
      <c r="F43" s="42" t="s">
        <v>183</v>
      </c>
      <c r="G43" s="75" t="s">
        <v>130</v>
      </c>
      <c r="H43" s="42"/>
      <c r="I43" s="60"/>
      <c r="J43" s="60"/>
      <c r="K43" s="60"/>
      <c r="L43" s="60"/>
      <c r="M43" s="42" t="s">
        <v>194</v>
      </c>
      <c r="N43" s="42"/>
      <c r="O43" s="42"/>
      <c r="P43" s="83" t="s">
        <v>195</v>
      </c>
      <c r="Q43" s="56">
        <v>43003</v>
      </c>
      <c r="R43" s="69">
        <v>10000</v>
      </c>
      <c r="S43" s="42" t="s">
        <v>196</v>
      </c>
      <c r="T43" s="66"/>
      <c r="U43" s="67"/>
    </row>
    <row r="44" spans="1:21" s="5" customFormat="1" ht="28.5" customHeight="1" x14ac:dyDescent="0.25">
      <c r="A44" s="51">
        <f t="shared" si="0"/>
        <v>41</v>
      </c>
      <c r="B44" s="68" t="s">
        <v>197</v>
      </c>
      <c r="C44" s="42" t="s">
        <v>198</v>
      </c>
      <c r="D44" s="42" t="s">
        <v>110</v>
      </c>
      <c r="E44" s="76" t="s">
        <v>199</v>
      </c>
      <c r="F44" s="42" t="s">
        <v>183</v>
      </c>
      <c r="G44" s="75" t="s">
        <v>130</v>
      </c>
      <c r="H44" s="42"/>
      <c r="I44" s="60"/>
      <c r="J44" s="60"/>
      <c r="K44" s="60"/>
      <c r="L44" s="60"/>
      <c r="M44" s="42" t="s">
        <v>200</v>
      </c>
      <c r="N44" s="42"/>
      <c r="O44" s="42"/>
      <c r="P44" s="61" t="s">
        <v>201</v>
      </c>
      <c r="Q44" s="56">
        <v>43035</v>
      </c>
      <c r="R44" s="69">
        <v>6000</v>
      </c>
      <c r="S44" s="42" t="s">
        <v>196</v>
      </c>
      <c r="T44" s="66">
        <v>2400</v>
      </c>
      <c r="U44" s="67"/>
    </row>
    <row r="45" spans="1:21" s="5" customFormat="1" ht="25.5" x14ac:dyDescent="0.25">
      <c r="A45" s="51">
        <f t="shared" si="0"/>
        <v>42</v>
      </c>
      <c r="B45" s="68" t="s">
        <v>202</v>
      </c>
      <c r="C45" s="42" t="s">
        <v>203</v>
      </c>
      <c r="D45" s="42" t="s">
        <v>110</v>
      </c>
      <c r="E45" s="76" t="s">
        <v>204</v>
      </c>
      <c r="F45" s="42" t="s">
        <v>205</v>
      </c>
      <c r="G45" s="75" t="s">
        <v>130</v>
      </c>
      <c r="H45" s="42"/>
      <c r="I45" s="60"/>
      <c r="J45" s="60"/>
      <c r="K45" s="60"/>
      <c r="L45" s="60"/>
      <c r="M45" s="42" t="s">
        <v>206</v>
      </c>
      <c r="N45" s="42"/>
      <c r="O45" s="42"/>
      <c r="P45" s="83" t="s">
        <v>207</v>
      </c>
      <c r="Q45" s="84">
        <v>43063</v>
      </c>
      <c r="R45" s="69">
        <v>2500</v>
      </c>
      <c r="S45" s="42" t="s">
        <v>208</v>
      </c>
      <c r="T45" s="66"/>
      <c r="U45" s="67">
        <v>2500</v>
      </c>
    </row>
    <row r="46" spans="1:21" s="5" customFormat="1" ht="87" customHeight="1" x14ac:dyDescent="0.25">
      <c r="A46" s="51">
        <f>+A45+1</f>
        <v>43</v>
      </c>
      <c r="B46" s="72" t="s">
        <v>209</v>
      </c>
      <c r="C46" s="42" t="s">
        <v>210</v>
      </c>
      <c r="D46" s="42" t="s">
        <v>20</v>
      </c>
      <c r="E46" s="76" t="s">
        <v>211</v>
      </c>
      <c r="F46" s="42" t="s">
        <v>52</v>
      </c>
      <c r="G46" s="42" t="s">
        <v>130</v>
      </c>
      <c r="H46" s="42" t="s">
        <v>53</v>
      </c>
      <c r="I46" s="60"/>
      <c r="J46" s="60"/>
      <c r="K46" s="60"/>
      <c r="L46" s="60"/>
      <c r="M46" s="42"/>
      <c r="N46" s="42" t="s">
        <v>212</v>
      </c>
      <c r="O46" s="42"/>
      <c r="P46" s="61" t="s">
        <v>213</v>
      </c>
      <c r="Q46" s="56">
        <v>43108</v>
      </c>
      <c r="R46" s="69">
        <v>800</v>
      </c>
      <c r="S46" s="42" t="s">
        <v>121</v>
      </c>
      <c r="T46" s="66"/>
      <c r="U46" s="67">
        <f>+R46</f>
        <v>800</v>
      </c>
    </row>
    <row r="47" spans="1:21" s="5" customFormat="1" ht="83.25" customHeight="1" x14ac:dyDescent="0.25">
      <c r="A47" s="51">
        <f t="shared" si="0"/>
        <v>44</v>
      </c>
      <c r="B47" s="72" t="s">
        <v>214</v>
      </c>
      <c r="C47" s="61" t="s">
        <v>215</v>
      </c>
      <c r="D47" s="42" t="s">
        <v>20</v>
      </c>
      <c r="E47" s="76" t="s">
        <v>216</v>
      </c>
      <c r="F47" s="42" t="s">
        <v>52</v>
      </c>
      <c r="G47" s="42" t="s">
        <v>130</v>
      </c>
      <c r="H47" s="42" t="s">
        <v>53</v>
      </c>
      <c r="I47" s="60"/>
      <c r="J47" s="60"/>
      <c r="K47" s="60"/>
      <c r="L47" s="60"/>
      <c r="M47" s="42"/>
      <c r="N47" s="42" t="s">
        <v>217</v>
      </c>
      <c r="O47" s="42"/>
      <c r="P47" s="61" t="s">
        <v>218</v>
      </c>
      <c r="Q47" s="56">
        <v>43110</v>
      </c>
      <c r="R47" s="69">
        <v>1400</v>
      </c>
      <c r="S47" s="42" t="s">
        <v>149</v>
      </c>
      <c r="T47" s="66"/>
      <c r="U47" s="67"/>
    </row>
    <row r="48" spans="1:21" s="5" customFormat="1" ht="60" customHeight="1" x14ac:dyDescent="0.25">
      <c r="A48" s="51">
        <f t="shared" si="0"/>
        <v>45</v>
      </c>
      <c r="B48" s="72" t="s">
        <v>219</v>
      </c>
      <c r="C48" s="42" t="s">
        <v>220</v>
      </c>
      <c r="D48" s="42" t="s">
        <v>172</v>
      </c>
      <c r="E48" s="53" t="s">
        <v>180</v>
      </c>
      <c r="F48" s="42" t="s">
        <v>174</v>
      </c>
      <c r="G48" s="42" t="s">
        <v>130</v>
      </c>
      <c r="H48" s="42" t="s">
        <v>53</v>
      </c>
      <c r="I48" s="60"/>
      <c r="J48" s="60"/>
      <c r="K48" s="60"/>
      <c r="L48" s="60"/>
      <c r="M48" s="42" t="s">
        <v>175</v>
      </c>
      <c r="N48" s="42"/>
      <c r="O48" s="42"/>
      <c r="P48" s="61" t="s">
        <v>176</v>
      </c>
      <c r="Q48" s="56">
        <v>43132</v>
      </c>
      <c r="R48" s="69">
        <v>2000</v>
      </c>
      <c r="S48" s="42" t="s">
        <v>221</v>
      </c>
      <c r="T48" s="66"/>
      <c r="U48" s="67"/>
    </row>
    <row r="49" spans="1:21" s="5" customFormat="1" ht="83.25" customHeight="1" x14ac:dyDescent="0.25">
      <c r="A49" s="51">
        <f t="shared" si="0"/>
        <v>46</v>
      </c>
      <c r="B49" s="85" t="s">
        <v>222</v>
      </c>
      <c r="C49" s="61" t="s">
        <v>223</v>
      </c>
      <c r="D49" s="42" t="s">
        <v>110</v>
      </c>
      <c r="E49" s="76" t="s">
        <v>224</v>
      </c>
      <c r="F49" s="42" t="s">
        <v>225</v>
      </c>
      <c r="G49" s="42" t="s">
        <v>130</v>
      </c>
      <c r="H49" s="42"/>
      <c r="I49" s="60"/>
      <c r="J49" s="60"/>
      <c r="K49" s="60"/>
      <c r="L49" s="60"/>
      <c r="M49" s="42" t="s">
        <v>226</v>
      </c>
      <c r="N49" s="42"/>
      <c r="O49" s="42"/>
      <c r="P49" s="61" t="s">
        <v>227</v>
      </c>
      <c r="Q49" s="56">
        <v>43140</v>
      </c>
      <c r="R49" s="69">
        <v>3200</v>
      </c>
      <c r="S49" s="42" t="s">
        <v>77</v>
      </c>
      <c r="T49" s="66"/>
      <c r="U49" s="67"/>
    </row>
    <row r="50" spans="1:21" s="5" customFormat="1" ht="83.25" customHeight="1" x14ac:dyDescent="0.25">
      <c r="A50" s="51">
        <f t="shared" si="0"/>
        <v>47</v>
      </c>
      <c r="B50" s="72" t="s">
        <v>228</v>
      </c>
      <c r="C50" s="61" t="s">
        <v>229</v>
      </c>
      <c r="D50" s="42" t="s">
        <v>20</v>
      </c>
      <c r="E50" s="76" t="s">
        <v>230</v>
      </c>
      <c r="F50" s="42" t="s">
        <v>225</v>
      </c>
      <c r="G50" s="42" t="s">
        <v>130</v>
      </c>
      <c r="H50" s="42"/>
      <c r="I50" s="60"/>
      <c r="J50" s="60"/>
      <c r="K50" s="60"/>
      <c r="L50" s="60"/>
      <c r="M50" s="42"/>
      <c r="N50" s="42" t="s">
        <v>231</v>
      </c>
      <c r="O50" s="42"/>
      <c r="P50" s="61" t="s">
        <v>232</v>
      </c>
      <c r="Q50" s="56">
        <v>43151</v>
      </c>
      <c r="R50" s="69">
        <v>180</v>
      </c>
      <c r="S50" s="42" t="s">
        <v>233</v>
      </c>
      <c r="T50" s="66"/>
      <c r="U50" s="67">
        <f>+R50</f>
        <v>180</v>
      </c>
    </row>
    <row r="51" spans="1:21" s="5" customFormat="1" ht="83.25" customHeight="1" x14ac:dyDescent="0.25">
      <c r="A51" s="51">
        <f t="shared" si="0"/>
        <v>48</v>
      </c>
      <c r="B51" s="72" t="s">
        <v>234</v>
      </c>
      <c r="C51" s="61"/>
      <c r="D51" s="42" t="s">
        <v>110</v>
      </c>
      <c r="E51" s="76" t="s">
        <v>235</v>
      </c>
      <c r="F51" s="42" t="s">
        <v>205</v>
      </c>
      <c r="G51" s="42" t="s">
        <v>130</v>
      </c>
      <c r="H51" s="42"/>
      <c r="I51" s="60"/>
      <c r="J51" s="60"/>
      <c r="K51" s="60"/>
      <c r="L51" s="60"/>
      <c r="M51" s="42"/>
      <c r="N51" s="42" t="s">
        <v>236</v>
      </c>
      <c r="O51" s="42"/>
      <c r="P51" s="61" t="s">
        <v>237</v>
      </c>
      <c r="Q51" s="56">
        <v>43155</v>
      </c>
      <c r="R51" s="69">
        <v>100</v>
      </c>
      <c r="S51" s="42" t="s">
        <v>233</v>
      </c>
      <c r="T51" s="66"/>
      <c r="U51" s="67">
        <f>+R51</f>
        <v>100</v>
      </c>
    </row>
    <row r="52" spans="1:21" s="5" customFormat="1" ht="83.25" customHeight="1" x14ac:dyDescent="0.25">
      <c r="A52" s="51">
        <f t="shared" si="0"/>
        <v>49</v>
      </c>
      <c r="B52" s="42" t="s">
        <v>238</v>
      </c>
      <c r="C52" s="61"/>
      <c r="D52" s="42" t="s">
        <v>110</v>
      </c>
      <c r="E52" s="76" t="s">
        <v>239</v>
      </c>
      <c r="F52" s="42" t="s">
        <v>52</v>
      </c>
      <c r="G52" s="42" t="s">
        <v>130</v>
      </c>
      <c r="H52" s="42"/>
      <c r="I52" s="60"/>
      <c r="J52" s="60"/>
      <c r="K52" s="60"/>
      <c r="L52" s="60"/>
      <c r="M52" s="42"/>
      <c r="N52" s="42" t="s">
        <v>240</v>
      </c>
      <c r="O52" s="42"/>
      <c r="P52" s="61" t="s">
        <v>241</v>
      </c>
      <c r="Q52" s="56">
        <v>43165</v>
      </c>
      <c r="R52" s="69">
        <v>5000</v>
      </c>
      <c r="S52" s="42" t="s">
        <v>115</v>
      </c>
      <c r="T52" s="66"/>
      <c r="U52" s="67">
        <f>+R52</f>
        <v>5000</v>
      </c>
    </row>
    <row r="53" spans="1:21" s="5" customFormat="1" ht="83.25" customHeight="1" x14ac:dyDescent="0.25">
      <c r="A53" s="51">
        <f t="shared" si="0"/>
        <v>50</v>
      </c>
      <c r="B53" s="85" t="s">
        <v>242</v>
      </c>
      <c r="C53" s="61"/>
      <c r="D53" s="42" t="s">
        <v>110</v>
      </c>
      <c r="E53" s="53" t="s">
        <v>243</v>
      </c>
      <c r="F53" s="42" t="s">
        <v>205</v>
      </c>
      <c r="G53" s="42" t="s">
        <v>130</v>
      </c>
      <c r="H53" s="42"/>
      <c r="I53" s="60"/>
      <c r="J53" s="60"/>
      <c r="K53" s="60"/>
      <c r="L53" s="60"/>
      <c r="M53" s="42" t="s">
        <v>244</v>
      </c>
      <c r="N53" s="42"/>
      <c r="O53" s="42"/>
      <c r="P53" s="61" t="s">
        <v>245</v>
      </c>
      <c r="Q53" s="56">
        <v>43167</v>
      </c>
      <c r="R53" s="69">
        <v>3000</v>
      </c>
      <c r="S53" s="42" t="s">
        <v>246</v>
      </c>
      <c r="T53" s="66"/>
      <c r="U53" s="67"/>
    </row>
    <row r="54" spans="1:21" s="5" customFormat="1" ht="69" customHeight="1" x14ac:dyDescent="0.25">
      <c r="A54" s="51">
        <f t="shared" si="0"/>
        <v>51</v>
      </c>
      <c r="B54" s="42" t="s">
        <v>247</v>
      </c>
      <c r="C54" s="42" t="s">
        <v>248</v>
      </c>
      <c r="D54" s="42" t="s">
        <v>20</v>
      </c>
      <c r="E54" s="53" t="s">
        <v>249</v>
      </c>
      <c r="F54" s="42" t="s">
        <v>52</v>
      </c>
      <c r="G54" s="42" t="s">
        <v>130</v>
      </c>
      <c r="H54" s="42"/>
      <c r="I54" s="60"/>
      <c r="J54" s="60"/>
      <c r="K54" s="60"/>
      <c r="L54" s="60"/>
      <c r="M54" s="42"/>
      <c r="N54" s="42" t="s">
        <v>250</v>
      </c>
      <c r="O54" s="42"/>
      <c r="P54" s="61" t="s">
        <v>251</v>
      </c>
      <c r="Q54" s="56">
        <v>43187</v>
      </c>
      <c r="R54" s="69">
        <v>1450</v>
      </c>
      <c r="S54" s="42" t="s">
        <v>252</v>
      </c>
      <c r="T54" s="66"/>
      <c r="U54" s="67"/>
    </row>
    <row r="55" spans="1:21" s="5" customFormat="1" ht="39.950000000000003" customHeight="1" x14ac:dyDescent="0.25">
      <c r="A55" s="51">
        <f t="shared" si="0"/>
        <v>52</v>
      </c>
      <c r="B55" s="42"/>
      <c r="C55" s="42"/>
      <c r="D55" s="42"/>
      <c r="E55" s="53"/>
      <c r="F55" s="42"/>
      <c r="G55" s="42"/>
      <c r="H55" s="42"/>
      <c r="I55" s="60"/>
      <c r="J55" s="60"/>
      <c r="K55" s="60"/>
      <c r="L55" s="60"/>
      <c r="M55" s="42"/>
      <c r="N55" s="42"/>
      <c r="O55" s="42"/>
      <c r="P55" s="61"/>
      <c r="Q55" s="56"/>
      <c r="R55" s="69"/>
      <c r="S55" s="42"/>
      <c r="T55" s="66"/>
      <c r="U55" s="67"/>
    </row>
    <row r="56" spans="1:21" s="5" customFormat="1" ht="39.950000000000003" customHeight="1" x14ac:dyDescent="0.25">
      <c r="A56" s="51">
        <f t="shared" si="0"/>
        <v>53</v>
      </c>
      <c r="B56" s="42"/>
      <c r="C56" s="42"/>
      <c r="D56" s="42"/>
      <c r="E56" s="53"/>
      <c r="F56" s="42"/>
      <c r="G56" s="42"/>
      <c r="H56" s="42"/>
      <c r="I56" s="60"/>
      <c r="J56" s="60"/>
      <c r="K56" s="60"/>
      <c r="L56" s="60"/>
      <c r="M56" s="42"/>
      <c r="N56" s="42"/>
      <c r="O56" s="42"/>
      <c r="P56" s="61"/>
      <c r="Q56" s="42"/>
      <c r="R56" s="57"/>
      <c r="S56" s="42"/>
      <c r="T56" s="66"/>
      <c r="U56" s="67"/>
    </row>
    <row r="57" spans="1:21" s="5" customFormat="1" ht="39.950000000000003" customHeight="1" x14ac:dyDescent="0.25">
      <c r="A57" s="51">
        <f t="shared" si="0"/>
        <v>54</v>
      </c>
      <c r="B57" s="42"/>
      <c r="C57" s="42"/>
      <c r="D57" s="42"/>
      <c r="E57" s="53"/>
      <c r="F57" s="42"/>
      <c r="G57" s="42"/>
      <c r="H57" s="42"/>
      <c r="I57" s="60"/>
      <c r="J57" s="60"/>
      <c r="K57" s="60"/>
      <c r="L57" s="60"/>
      <c r="M57" s="42"/>
      <c r="N57" s="42"/>
      <c r="O57" s="42"/>
      <c r="P57" s="61"/>
      <c r="Q57" s="42"/>
      <c r="R57" s="57"/>
      <c r="S57" s="42"/>
      <c r="T57" s="66"/>
      <c r="U57" s="67"/>
    </row>
    <row r="58" spans="1:21" s="5" customFormat="1" ht="39.950000000000003" customHeight="1" x14ac:dyDescent="0.25">
      <c r="A58" s="51">
        <f t="shared" si="0"/>
        <v>55</v>
      </c>
      <c r="B58" s="42"/>
      <c r="C58" s="42"/>
      <c r="D58" s="42"/>
      <c r="E58" s="53"/>
      <c r="F58" s="42"/>
      <c r="G58" s="42"/>
      <c r="H58" s="42"/>
      <c r="I58" s="60"/>
      <c r="J58" s="60"/>
      <c r="K58" s="60"/>
      <c r="L58" s="60"/>
      <c r="M58" s="42"/>
      <c r="N58" s="42"/>
      <c r="O58" s="42"/>
      <c r="P58" s="61"/>
      <c r="Q58" s="42"/>
      <c r="R58" s="57"/>
      <c r="S58" s="42"/>
      <c r="T58" s="66"/>
      <c r="U58" s="67"/>
    </row>
    <row r="59" spans="1:21" s="5" customFormat="1" ht="39.950000000000003" customHeight="1" x14ac:dyDescent="0.25">
      <c r="A59" s="51">
        <f t="shared" si="0"/>
        <v>56</v>
      </c>
      <c r="B59" s="42"/>
      <c r="C59" s="42"/>
      <c r="D59" s="42"/>
      <c r="E59" s="53"/>
      <c r="F59" s="42"/>
      <c r="G59" s="42"/>
      <c r="H59" s="42"/>
      <c r="I59" s="60"/>
      <c r="J59" s="60"/>
      <c r="K59" s="60"/>
      <c r="L59" s="60"/>
      <c r="M59" s="42"/>
      <c r="N59" s="42"/>
      <c r="O59" s="42"/>
      <c r="P59" s="61"/>
      <c r="Q59" s="42"/>
      <c r="R59" s="57"/>
      <c r="S59" s="42"/>
      <c r="T59" s="66"/>
      <c r="U59" s="67"/>
    </row>
    <row r="60" spans="1:21" s="5" customFormat="1" ht="39.950000000000003" customHeight="1" x14ac:dyDescent="0.25">
      <c r="A60" s="51">
        <f t="shared" si="0"/>
        <v>57</v>
      </c>
      <c r="B60" s="42"/>
      <c r="C60" s="42"/>
      <c r="D60" s="42"/>
      <c r="E60" s="53"/>
      <c r="F60" s="42"/>
      <c r="G60" s="42"/>
      <c r="H60" s="42"/>
      <c r="I60" s="60"/>
      <c r="J60" s="60"/>
      <c r="K60" s="60"/>
      <c r="L60" s="60"/>
      <c r="M60" s="42"/>
      <c r="N60" s="42"/>
      <c r="O60" s="42"/>
      <c r="P60" s="61"/>
      <c r="Q60" s="42"/>
      <c r="R60" s="57"/>
      <c r="S60" s="42"/>
      <c r="T60" s="66"/>
      <c r="U60" s="67"/>
    </row>
    <row r="61" spans="1:21" s="5" customFormat="1" ht="39.950000000000003" customHeight="1" x14ac:dyDescent="0.25">
      <c r="A61" s="51">
        <f t="shared" si="0"/>
        <v>58</v>
      </c>
      <c r="B61" s="42"/>
      <c r="C61" s="42"/>
      <c r="D61" s="42"/>
      <c r="E61" s="53"/>
      <c r="F61" s="42"/>
      <c r="G61" s="42"/>
      <c r="H61" s="42"/>
      <c r="I61" s="60"/>
      <c r="J61" s="60"/>
      <c r="K61" s="60"/>
      <c r="L61" s="60"/>
      <c r="M61" s="42"/>
      <c r="N61" s="42"/>
      <c r="O61" s="42"/>
      <c r="P61" s="61"/>
      <c r="Q61" s="42"/>
      <c r="R61" s="57"/>
      <c r="S61" s="42"/>
      <c r="T61" s="66"/>
      <c r="U61" s="67"/>
    </row>
    <row r="62" spans="1:21" s="5" customFormat="1" ht="39.950000000000003" customHeight="1" x14ac:dyDescent="0.25">
      <c r="A62" s="51">
        <f t="shared" si="0"/>
        <v>59</v>
      </c>
      <c r="B62" s="42"/>
      <c r="C62" s="42"/>
      <c r="D62" s="42"/>
      <c r="E62" s="53"/>
      <c r="F62" s="42"/>
      <c r="G62" s="42"/>
      <c r="H62" s="42"/>
      <c r="I62" s="60"/>
      <c r="J62" s="60"/>
      <c r="K62" s="60"/>
      <c r="L62" s="60"/>
      <c r="M62" s="42"/>
      <c r="N62" s="42"/>
      <c r="O62" s="42"/>
      <c r="P62" s="61"/>
      <c r="Q62" s="42"/>
      <c r="R62" s="57"/>
      <c r="S62" s="42"/>
      <c r="T62" s="66"/>
      <c r="U62" s="67"/>
    </row>
    <row r="63" spans="1:21" s="5" customFormat="1" ht="39.950000000000003" customHeight="1" x14ac:dyDescent="0.25">
      <c r="A63" s="51">
        <f t="shared" si="0"/>
        <v>60</v>
      </c>
      <c r="B63" s="42"/>
      <c r="C63" s="42"/>
      <c r="D63" s="42"/>
      <c r="E63" s="53"/>
      <c r="F63" s="42"/>
      <c r="G63" s="42"/>
      <c r="H63" s="42"/>
      <c r="I63" s="60"/>
      <c r="J63" s="60"/>
      <c r="K63" s="60"/>
      <c r="L63" s="60"/>
      <c r="M63" s="42"/>
      <c r="N63" s="42"/>
      <c r="O63" s="42"/>
      <c r="P63" s="61"/>
      <c r="Q63" s="42"/>
      <c r="R63" s="57"/>
      <c r="S63" s="42"/>
      <c r="T63" s="66"/>
      <c r="U63" s="67"/>
    </row>
    <row r="64" spans="1:21" s="5" customFormat="1" ht="39.950000000000003" customHeight="1" x14ac:dyDescent="0.25">
      <c r="A64" s="51">
        <f t="shared" si="0"/>
        <v>61</v>
      </c>
      <c r="B64" s="42"/>
      <c r="C64" s="42"/>
      <c r="D64" s="42"/>
      <c r="E64" s="53"/>
      <c r="F64" s="42"/>
      <c r="G64" s="42"/>
      <c r="H64" s="42"/>
      <c r="I64" s="60"/>
      <c r="J64" s="60"/>
      <c r="K64" s="60"/>
      <c r="L64" s="60"/>
      <c r="M64" s="42"/>
      <c r="N64" s="42"/>
      <c r="O64" s="42"/>
      <c r="P64" s="61"/>
      <c r="Q64" s="42"/>
      <c r="R64" s="57"/>
      <c r="S64" s="42"/>
      <c r="T64" s="66"/>
      <c r="U64" s="67"/>
    </row>
    <row r="65" spans="1:21" s="5" customFormat="1" ht="39.950000000000003" customHeight="1" x14ac:dyDescent="0.25">
      <c r="A65" s="51">
        <f t="shared" si="0"/>
        <v>62</v>
      </c>
      <c r="B65" s="42"/>
      <c r="C65" s="42"/>
      <c r="D65" s="42"/>
      <c r="E65" s="53"/>
      <c r="F65" s="42"/>
      <c r="G65" s="42"/>
      <c r="H65" s="42"/>
      <c r="I65" s="60"/>
      <c r="J65" s="60"/>
      <c r="K65" s="60"/>
      <c r="L65" s="60"/>
      <c r="M65" s="42"/>
      <c r="N65" s="42"/>
      <c r="O65" s="42"/>
      <c r="P65" s="61"/>
      <c r="Q65" s="42"/>
      <c r="R65" s="57"/>
      <c r="S65" s="42"/>
      <c r="T65" s="66"/>
      <c r="U65" s="67"/>
    </row>
    <row r="66" spans="1:21" s="5" customFormat="1" ht="39.950000000000003" customHeight="1" x14ac:dyDescent="0.25">
      <c r="A66" s="51">
        <f t="shared" si="0"/>
        <v>63</v>
      </c>
      <c r="B66" s="42"/>
      <c r="C66" s="42"/>
      <c r="D66" s="42"/>
      <c r="E66" s="53"/>
      <c r="F66" s="42"/>
      <c r="G66" s="42"/>
      <c r="H66" s="42"/>
      <c r="I66" s="60"/>
      <c r="J66" s="60"/>
      <c r="K66" s="60"/>
      <c r="L66" s="60"/>
      <c r="M66" s="42"/>
      <c r="N66" s="42"/>
      <c r="O66" s="42"/>
      <c r="P66" s="61"/>
      <c r="Q66" s="42"/>
      <c r="R66" s="57"/>
      <c r="S66" s="42"/>
      <c r="T66" s="66"/>
      <c r="U66" s="67"/>
    </row>
    <row r="67" spans="1:21" s="5" customFormat="1" ht="39.950000000000003" customHeight="1" x14ac:dyDescent="0.25">
      <c r="A67" s="51">
        <f t="shared" si="0"/>
        <v>64</v>
      </c>
      <c r="B67" s="42"/>
      <c r="C67" s="42"/>
      <c r="D67" s="42"/>
      <c r="E67" s="53"/>
      <c r="F67" s="42"/>
      <c r="G67" s="42"/>
      <c r="H67" s="42"/>
      <c r="I67" s="60"/>
      <c r="J67" s="60"/>
      <c r="K67" s="60"/>
      <c r="L67" s="60"/>
      <c r="M67" s="42"/>
      <c r="N67" s="42"/>
      <c r="O67" s="42"/>
      <c r="P67" s="61"/>
      <c r="Q67" s="42"/>
      <c r="R67" s="57"/>
      <c r="S67" s="42"/>
      <c r="T67" s="66"/>
      <c r="U67" s="67"/>
    </row>
    <row r="68" spans="1:21" s="5" customFormat="1" ht="39.950000000000003" customHeight="1" x14ac:dyDescent="0.25">
      <c r="A68" s="51">
        <f t="shared" si="0"/>
        <v>65</v>
      </c>
      <c r="B68" s="42"/>
      <c r="C68" s="42"/>
      <c r="D68" s="42"/>
      <c r="E68" s="53"/>
      <c r="F68" s="42"/>
      <c r="G68" s="42"/>
      <c r="H68" s="42"/>
      <c r="I68" s="60"/>
      <c r="J68" s="60"/>
      <c r="K68" s="60"/>
      <c r="L68" s="60"/>
      <c r="M68" s="42"/>
      <c r="N68" s="42"/>
      <c r="O68" s="42"/>
      <c r="P68" s="61"/>
      <c r="Q68" s="42"/>
      <c r="R68" s="57"/>
      <c r="S68" s="42"/>
      <c r="T68" s="66"/>
      <c r="U68" s="67"/>
    </row>
    <row r="69" spans="1:21" s="5" customFormat="1" ht="39.950000000000003" customHeight="1" x14ac:dyDescent="0.25">
      <c r="A69" s="51">
        <f t="shared" ref="A69:A73" si="1">+A68+1</f>
        <v>66</v>
      </c>
      <c r="B69" s="42"/>
      <c r="C69" s="42"/>
      <c r="D69" s="42"/>
      <c r="E69" s="53"/>
      <c r="F69" s="42"/>
      <c r="G69" s="42"/>
      <c r="H69" s="42"/>
      <c r="I69" s="60"/>
      <c r="J69" s="60"/>
      <c r="K69" s="60"/>
      <c r="L69" s="60"/>
      <c r="M69" s="42"/>
      <c r="N69" s="42"/>
      <c r="O69" s="42"/>
      <c r="P69" s="61"/>
      <c r="Q69" s="42"/>
      <c r="R69" s="57"/>
      <c r="S69" s="42"/>
      <c r="T69" s="66"/>
      <c r="U69" s="67"/>
    </row>
    <row r="70" spans="1:21" s="5" customFormat="1" ht="39.950000000000003" customHeight="1" x14ac:dyDescent="0.25">
      <c r="A70" s="51">
        <f t="shared" si="1"/>
        <v>67</v>
      </c>
      <c r="B70" s="42"/>
      <c r="C70" s="42"/>
      <c r="D70" s="42"/>
      <c r="E70" s="53"/>
      <c r="F70" s="42"/>
      <c r="G70" s="42"/>
      <c r="H70" s="42"/>
      <c r="I70" s="60"/>
      <c r="J70" s="60"/>
      <c r="K70" s="60"/>
      <c r="L70" s="60"/>
      <c r="M70" s="42"/>
      <c r="N70" s="42"/>
      <c r="O70" s="42"/>
      <c r="P70" s="61"/>
      <c r="Q70" s="42"/>
      <c r="R70" s="57"/>
      <c r="S70" s="42"/>
      <c r="T70" s="66"/>
      <c r="U70" s="67"/>
    </row>
    <row r="71" spans="1:21" s="5" customFormat="1" ht="39.950000000000003" customHeight="1" x14ac:dyDescent="0.25">
      <c r="A71" s="51">
        <f t="shared" si="1"/>
        <v>68</v>
      </c>
      <c r="B71" s="42"/>
      <c r="C71" s="42"/>
      <c r="D71" s="42"/>
      <c r="E71" s="53"/>
      <c r="F71" s="42"/>
      <c r="G71" s="42"/>
      <c r="H71" s="42"/>
      <c r="I71" s="60"/>
      <c r="J71" s="60"/>
      <c r="K71" s="60"/>
      <c r="L71" s="60"/>
      <c r="M71" s="42"/>
      <c r="N71" s="42"/>
      <c r="O71" s="42"/>
      <c r="P71" s="61"/>
      <c r="Q71" s="42"/>
      <c r="R71" s="57"/>
      <c r="S71" s="42"/>
      <c r="T71" s="66"/>
      <c r="U71" s="67"/>
    </row>
    <row r="72" spans="1:21" s="5" customFormat="1" ht="39.950000000000003" customHeight="1" x14ac:dyDescent="0.25">
      <c r="A72" s="51">
        <f t="shared" si="1"/>
        <v>69</v>
      </c>
      <c r="B72" s="42"/>
      <c r="C72" s="42"/>
      <c r="D72" s="42"/>
      <c r="E72" s="53"/>
      <c r="F72" s="42"/>
      <c r="G72" s="42"/>
      <c r="H72" s="42"/>
      <c r="I72" s="60"/>
      <c r="J72" s="60"/>
      <c r="K72" s="60"/>
      <c r="L72" s="60"/>
      <c r="M72" s="42"/>
      <c r="N72" s="42"/>
      <c r="O72" s="42"/>
      <c r="P72" s="61"/>
      <c r="Q72" s="42"/>
      <c r="R72" s="57"/>
      <c r="S72" s="42"/>
      <c r="T72" s="66"/>
      <c r="U72" s="67"/>
    </row>
    <row r="73" spans="1:21" s="5" customFormat="1" ht="39.950000000000003" customHeight="1" x14ac:dyDescent="0.25">
      <c r="A73" s="51">
        <f t="shared" si="1"/>
        <v>70</v>
      </c>
      <c r="B73" s="42"/>
      <c r="C73" s="42"/>
      <c r="D73" s="42"/>
      <c r="E73" s="53"/>
      <c r="F73" s="42"/>
      <c r="G73" s="42"/>
      <c r="H73" s="42"/>
      <c r="I73" s="60"/>
      <c r="J73" s="60"/>
      <c r="K73" s="60"/>
      <c r="L73" s="60"/>
      <c r="M73" s="42"/>
      <c r="N73" s="42"/>
      <c r="O73" s="42"/>
      <c r="P73" s="61"/>
      <c r="Q73" s="42"/>
      <c r="R73" s="57"/>
      <c r="S73" s="42"/>
      <c r="T73" s="66"/>
      <c r="U73" s="67"/>
    </row>
    <row r="74" spans="1:21" s="5" customFormat="1" ht="39.950000000000003" customHeight="1" x14ac:dyDescent="0.25">
      <c r="A74" s="51"/>
      <c r="B74" s="52"/>
      <c r="C74" s="52"/>
      <c r="D74" s="52"/>
      <c r="E74" s="53"/>
      <c r="F74" s="42"/>
      <c r="G74" s="42"/>
      <c r="H74" s="42"/>
      <c r="I74" s="60"/>
      <c r="J74" s="60"/>
      <c r="K74" s="60"/>
      <c r="L74" s="60"/>
      <c r="M74" s="42"/>
      <c r="N74" s="42"/>
      <c r="O74" s="42"/>
      <c r="P74" s="61"/>
      <c r="Q74" s="42"/>
      <c r="R74" s="57"/>
      <c r="S74" s="42"/>
      <c r="T74" s="66"/>
      <c r="U74" s="67"/>
    </row>
    <row r="75" spans="1:21" s="5" customFormat="1" ht="30" customHeight="1" x14ac:dyDescent="0.25">
      <c r="A75" s="86"/>
      <c r="B75" s="87"/>
      <c r="C75" s="87"/>
      <c r="D75" s="88"/>
      <c r="E75" s="89"/>
      <c r="F75" s="90"/>
      <c r="G75" s="90"/>
      <c r="H75" s="90"/>
      <c r="I75" s="91"/>
      <c r="J75" s="91"/>
      <c r="K75" s="91"/>
      <c r="L75" s="91"/>
      <c r="M75" s="91"/>
      <c r="N75" s="92"/>
      <c r="O75" s="92"/>
      <c r="P75" s="93"/>
      <c r="Q75" s="92"/>
      <c r="R75" s="94"/>
      <c r="S75" s="92"/>
      <c r="T75" s="95"/>
      <c r="U75" s="96"/>
    </row>
    <row r="76" spans="1:21" ht="27" customHeight="1" thickBot="1" x14ac:dyDescent="0.3">
      <c r="A76" s="97"/>
      <c r="B76" s="97"/>
      <c r="C76" s="97"/>
      <c r="D76" s="97"/>
      <c r="E76" s="98"/>
      <c r="F76" s="97"/>
      <c r="G76" s="97"/>
      <c r="H76" s="97"/>
      <c r="I76" s="99"/>
      <c r="J76" s="99"/>
      <c r="K76" s="99"/>
      <c r="L76" s="99"/>
      <c r="M76" s="99"/>
      <c r="N76" s="97"/>
      <c r="O76" s="97"/>
      <c r="P76" s="99"/>
      <c r="Q76" s="97"/>
      <c r="R76" s="100"/>
      <c r="S76" s="97"/>
      <c r="T76" s="101"/>
      <c r="U76" s="102"/>
    </row>
    <row r="77" spans="1:21" ht="27" customHeight="1" thickBot="1" x14ac:dyDescent="0.3">
      <c r="T77" s="105">
        <f>SUM(T4:T74)</f>
        <v>52151.4</v>
      </c>
      <c r="U77" s="105">
        <f>SUM(U4:U74)</f>
        <v>100977.90476190475</v>
      </c>
    </row>
  </sheetData>
  <autoFilter ref="A3:W74"/>
  <mergeCells count="18">
    <mergeCell ref="S2:S3"/>
    <mergeCell ref="T2:U2"/>
    <mergeCell ref="I2:L2"/>
    <mergeCell ref="M2:N2"/>
    <mergeCell ref="O2:O3"/>
    <mergeCell ref="P2:P3"/>
    <mergeCell ref="Q2:Q3"/>
    <mergeCell ref="R2:R3"/>
    <mergeCell ref="A1:H1"/>
    <mergeCell ref="I1:U1"/>
    <mergeCell ref="A2:A3"/>
    <mergeCell ref="B2:B3"/>
    <mergeCell ref="C2:C3"/>
    <mergeCell ref="D2:D3"/>
    <mergeCell ref="E2:E3"/>
    <mergeCell ref="F2:F3"/>
    <mergeCell ref="G2:G3"/>
    <mergeCell ref="H2:H3"/>
  </mergeCells>
  <hyperlinks>
    <hyperlink ref="B31" r:id="rId1" display="https://smartcig.anticorruzione.it/AVCP-SmartCig/preparaDettaglioComunicazioneOS.action?codDettaglioCarnet=31536045"/>
    <hyperlink ref="B40" r:id="rId2" display="https://smartcig.anticorruzione.it/AVCP-SmartCig/preparaDettaglioComunicazioneOS.action?codDettaglioCarnet=31733814"/>
    <hyperlink ref="B39" r:id="rId3" display="https://smartcig.anticorruzione.it/AVCP-SmartCig/preparaDettaglioComunicazioneOS.action?codDettaglioCarnet=31734002"/>
    <hyperlink ref="B33" r:id="rId4" display="https://smartcig.anticorruzione.it/AVCP-SmartCig/preparaDettaglioComunicazioneOS.action?codDettaglioCarnet=32008009"/>
    <hyperlink ref="B41" r:id="rId5" display="https://smartcig.anticorruzione.it/AVCP-SmartCig/preparaDettaglioComunicazioneOS.action?codDettaglioCarnet=33032129"/>
    <hyperlink ref="B42" r:id="rId6" display="https://smartcig.anticorruzione.it/AVCP-SmartCig/preparaDettaglioComunicazioneOS.action?codDettaglioCarnet=33191289"/>
    <hyperlink ref="B32" r:id="rId7" display="https://smartcig.anticorruzione.it/AVCP-SmartCig/preparaDettaglioComunicazioneOS.action?codDettaglioCarnet=33684635"/>
    <hyperlink ref="B43" r:id="rId8" display="https://smartcig.anticorruzione.it/AVCP-SmartCig/preparaDettaglioComunicazioneOS.action?codDettaglioCarnet=33585926"/>
    <hyperlink ref="B44" r:id="rId9" display="https://smartcig.anticorruzione.it/AVCP-SmartCig/preparaDettaglioComunicazioneOS.action?codDettaglioCarnet=34093704"/>
    <hyperlink ref="B45" r:id="rId10" display="https://smartcig.anticorruzione.it/AVCP-SmartCig/preparaDettaglioComunicazioneOS.action?codDettaglioCarnet=34546835"/>
    <hyperlink ref="B46" r:id="rId11" display="https://smartcig.anticorruzione.it/AVCP-SmartCig/preparaDettaglioComunicazioneOS.action?codDettaglioCarnet=35252191"/>
    <hyperlink ref="B48" r:id="rId12" display="https://smartcig.anticorruzione.it/AVCP-SmartCig/preparaDettaglioComunicazioneOS.action?codDettaglioCarnet=35653331"/>
    <hyperlink ref="B49" r:id="rId13" display="https://smartcig.anticorruzione.it/AVCP-SmartCig/preparaDettaglioComunicazioneOS.action?codDettaglioCarnet=35892141"/>
    <hyperlink ref="B52" r:id="rId14" display="https://smartcig.anticorruzione.it/AVCP-SmartCig/preparaDettaglioComunicazioneOS.action?codDettaglioCarnet=36314537"/>
    <hyperlink ref="B53" r:id="rId15" display="https://smartcig.anticorruzione.it/AVCP-SmartCig/preparaDettaglioComunicazioneOS.action?codDettaglioCarnet=36356902"/>
  </hyperlinks>
  <pageMargins left="0.27559055118110237" right="0" top="0.47244094488188981" bottom="0.23622047244094491" header="0.31496062992125984" footer="0.31496062992125984"/>
  <pageSetup paperSize="8" scale="65" orientation="landscape" r:id="rId16"/>
  <drawing r:id="rId17"/>
  <legacyDrawing r:id="rId18"/>
  <oleObjects>
    <mc:AlternateContent xmlns:mc="http://schemas.openxmlformats.org/markup-compatibility/2006">
      <mc:Choice Requires="x14">
        <oleObject progId="Word.Document.8" shapeId="1025" r:id="rId19">
          <objectPr defaultSize="0" autoPict="0" r:id="rId20">
            <anchor moveWithCells="1">
              <from>
                <xdr:col>0</xdr:col>
                <xdr:colOff>38100</xdr:colOff>
                <xdr:row>0</xdr:row>
                <xdr:rowOff>0</xdr:rowOff>
              </from>
              <to>
                <xdr:col>4</xdr:col>
                <xdr:colOff>390525</xdr:colOff>
                <xdr:row>0</xdr:row>
                <xdr:rowOff>1133475</xdr:rowOff>
              </to>
            </anchor>
          </objectPr>
        </oleObject>
      </mc:Choice>
      <mc:Fallback>
        <oleObject progId="Word.Document.8" shapeId="1025" r:id="rId1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AFFIDAM. INCARICHI E LAVORI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Natale</dc:creator>
  <cp:lastModifiedBy>Elisabetta Natale</cp:lastModifiedBy>
  <dcterms:created xsi:type="dcterms:W3CDTF">2018-03-30T13:18:39Z</dcterms:created>
  <dcterms:modified xsi:type="dcterms:W3CDTF">2018-03-30T13:19:26Z</dcterms:modified>
</cp:coreProperties>
</file>